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7-FW25/1-SAMPLE/2-STYLE-FILE/6. SPEC/"/>
    </mc:Choice>
  </mc:AlternateContent>
  <xr:revisionPtr revIDLastSave="388" documentId="13_ncr:1_{8A0E030D-244F-4C11-A56B-FAF9F3FA2362}" xr6:coauthVersionLast="47" xr6:coauthVersionMax="47" xr10:uidLastSave="{F8740495-57B3-47DD-BA14-C9F1E6A3900C}"/>
  <bookViews>
    <workbookView xWindow="-110" yWindow="-110" windowWidth="19420" windowHeight="10300" tabRatio="746" firstSheet="4" activeTab="4" xr2:uid="{00000000-000D-0000-FFFF-FFFF00000000}"/>
  </bookViews>
  <sheets>
    <sheet name="1. CUTTING DOCKET" sheetId="1" state="hidden" r:id="rId1"/>
    <sheet name="BLA" sheetId="17" state="hidden" r:id="rId2"/>
    <sheet name="GREEN" sheetId="16" state="hidden" r:id="rId3"/>
    <sheet name="2. TRIM CARD" sheetId="5" state="hidden" r:id="rId4"/>
    <sheet name="SPEC" sheetId="9" r:id="rId5"/>
    <sheet name="PP MEETING " sheetId="14" state="hidden" r:id="rId6"/>
    <sheet name="7. PACKING" sheetId="15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SCM40" localSheetId="6">'[1]Raw material movement'!#REF!</definedName>
    <definedName name="____SCM40">'[1]Raw material movement'!#REF!</definedName>
    <definedName name="___SCM40" localSheetId="6">'[2]Raw material movement'!#REF!</definedName>
    <definedName name="___SCM40">'[2]Raw material movement'!#REF!</definedName>
    <definedName name="__SCM40" localSheetId="6">'[3]Raw material movement'!#REF!</definedName>
    <definedName name="__SCM40">'[3]Raw material movement'!#REF!</definedName>
    <definedName name="_2DATA_DATA2_L" localSheetId="6">'[4]#REF'!#REF!</definedName>
    <definedName name="_2DATA_DATA2_L">'[4]#REF'!#REF!</definedName>
    <definedName name="_DATA_DATA2_L" localSheetId="6">'[5]#REF'!#REF!</definedName>
    <definedName name="_DATA_DATA2_L">'[5]#REF'!#REF!</definedName>
    <definedName name="_Fill" localSheetId="3" hidden="1">#REF!</definedName>
    <definedName name="_Fill" localSheetId="6" hidden="1">#REF!</definedName>
    <definedName name="_Fill" localSheetId="5" hidden="1">#REF!</definedName>
    <definedName name="_Fill" hidden="1">#REF!</definedName>
    <definedName name="_SCM40" localSheetId="6">'[2]Raw material movement'!#REF!</definedName>
    <definedName name="_SCM40">'[2]Raw material movement'!#REF!</definedName>
    <definedName name="AB" localSheetId="6">#REF!</definedName>
    <definedName name="AB">#REF!</definedName>
    <definedName name="CODE" localSheetId="6">[6]CODE!$A$6:$B$156</definedName>
    <definedName name="CODE">[6]CODE!$A$6:$B$156</definedName>
    <definedName name="DA" localSheetId="6">'[7]Raw material movement'!#REF!</definedName>
    <definedName name="DA">'[7]Raw material movement'!#REF!</definedName>
    <definedName name="df" localSheetId="6">'[2]Raw material movement'!#REF!</definedName>
    <definedName name="df">'[2]Raw material movement'!#REF!</definedName>
    <definedName name="dsdf" localSheetId="6">'[8]Raw material movement'!#REF!</definedName>
    <definedName name="dsdf">'[8]Raw material movement'!#REF!</definedName>
    <definedName name="GDFD" localSheetId="6">'[9]Raw material movement'!#REF!</definedName>
    <definedName name="GDFD">'[9]Raw material movement'!#REF!</definedName>
    <definedName name="IB" localSheetId="6">#REF!</definedName>
    <definedName name="IB">#REF!</definedName>
    <definedName name="INTERNAL_INVOICE" localSheetId="6">[10]UN!#REF!</definedName>
    <definedName name="INTERNAL_INVOICE">[10]UN!#REF!</definedName>
    <definedName name="MAHANG" localSheetId="6">#REF!</definedName>
    <definedName name="MAHANG">#REF!</definedName>
    <definedName name="MAVT" localSheetId="6">[11]Code!$A$7:$A$73</definedName>
    <definedName name="MAVT">[11]Code!$A$7:$A$73</definedName>
    <definedName name="NAVY" localSheetId="6" hidden="1">#REF!</definedName>
    <definedName name="NAVY" localSheetId="5" hidden="1">#REF!</definedName>
    <definedName name="NAVY" hidden="1">#REF!</definedName>
    <definedName name="PRICE" localSheetId="6">#REF!</definedName>
    <definedName name="PRICE">#REF!</definedName>
    <definedName name="_xlnm.Print_Area" localSheetId="0">'1. CUTTING DOCKET'!$A$1:$P$101</definedName>
    <definedName name="_xlnm.Print_Area" localSheetId="3">'2. TRIM CARD'!$A$1:$C$34</definedName>
    <definedName name="_xlnm.Print_Area" localSheetId="6">'7. PACKING'!$A$1:$U$19</definedName>
    <definedName name="_xlnm.Print_Area" localSheetId="1">BLA!$A$1:$P$102</definedName>
    <definedName name="_xlnm.Print_Area" localSheetId="2">GREEN!$A$1:$P$101</definedName>
    <definedName name="_xlnm.Print_Area" localSheetId="5">'PP MEETING '!$A$1:$H$23</definedName>
    <definedName name="_xlnm.Print_Area" localSheetId="4">SPEC!$A$1:$K$37</definedName>
    <definedName name="_xlnm.Print_Titles" localSheetId="0">'1. CUTTING DOCKET'!$1:$15</definedName>
    <definedName name="_xlnm.Print_Titles" localSheetId="3">'2. TRIM CARD'!$1:$5</definedName>
    <definedName name="_xlnm.Print_Titles" localSheetId="1">BLA!$1:$15</definedName>
    <definedName name="_xlnm.Print_Titles" localSheetId="2">GREEN!$1:$15</definedName>
    <definedName name="s" localSheetId="6" hidden="1">#REF!</definedName>
    <definedName name="s" hidden="1">#REF!</definedName>
    <definedName name="SESEAM" localSheetId="6" hidden="1">#REF!</definedName>
    <definedName name="SESEAM" localSheetId="5" hidden="1">#REF!</definedName>
    <definedName name="SESEAM" hidden="1">#REF!</definedName>
    <definedName name="style" localSheetId="6">#REF!</definedName>
    <definedName name="style">#REF!</definedName>
    <definedName name="WAFORD" localSheetId="6">#REF!</definedName>
    <definedName name="WAFORD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6" i="17" l="1"/>
  <c r="G36" i="17"/>
  <c r="J34" i="17"/>
  <c r="G34" i="17"/>
  <c r="I35" i="17"/>
  <c r="J35" i="17"/>
  <c r="L35" i="17"/>
  <c r="B95" i="17"/>
  <c r="B94" i="17"/>
  <c r="B86" i="17"/>
  <c r="B85" i="17"/>
  <c r="B75" i="17"/>
  <c r="B87" i="17"/>
  <c r="B74" i="17"/>
  <c r="H68" i="17"/>
  <c r="H67" i="17"/>
  <c r="L66" i="17"/>
  <c r="L68" i="17"/>
  <c r="H66" i="17"/>
  <c r="L65" i="17"/>
  <c r="L67" i="17"/>
  <c r="H65" i="17"/>
  <c r="L64" i="17"/>
  <c r="H64" i="17"/>
  <c r="L63" i="17"/>
  <c r="H63" i="17"/>
  <c r="H62" i="17"/>
  <c r="H61" i="17"/>
  <c r="H60" i="17"/>
  <c r="H59" i="17"/>
  <c r="H58" i="17"/>
  <c r="H57" i="17"/>
  <c r="H53" i="17"/>
  <c r="H52" i="17"/>
  <c r="H51" i="17"/>
  <c r="H50" i="17"/>
  <c r="H49" i="17"/>
  <c r="H48" i="17"/>
  <c r="H47" i="17"/>
  <c r="H46" i="17"/>
  <c r="L45" i="17"/>
  <c r="H45" i="17"/>
  <c r="L44" i="17"/>
  <c r="H44" i="17"/>
  <c r="L43" i="17"/>
  <c r="H43" i="17"/>
  <c r="L42" i="17"/>
  <c r="H42" i="17"/>
  <c r="E39" i="17"/>
  <c r="D39" i="17"/>
  <c r="B39" i="17"/>
  <c r="A37" i="17"/>
  <c r="E36" i="17"/>
  <c r="B34" i="17"/>
  <c r="B38" i="17"/>
  <c r="A33" i="17"/>
  <c r="P26" i="17"/>
  <c r="P25" i="17"/>
  <c r="D25" i="17"/>
  <c r="D27" i="17"/>
  <c r="P24" i="17"/>
  <c r="P20" i="17"/>
  <c r="P19" i="17"/>
  <c r="K19" i="17"/>
  <c r="K21" i="17"/>
  <c r="K29" i="17"/>
  <c r="H102" i="17"/>
  <c r="J19" i="17"/>
  <c r="J21" i="17"/>
  <c r="I19" i="17"/>
  <c r="I21" i="17"/>
  <c r="I29" i="17"/>
  <c r="F102" i="17"/>
  <c r="H19" i="17"/>
  <c r="H21" i="17"/>
  <c r="G19" i="17"/>
  <c r="G21" i="17"/>
  <c r="F19" i="17"/>
  <c r="F21" i="17"/>
  <c r="D19" i="17"/>
  <c r="D21" i="17"/>
  <c r="P18" i="17"/>
  <c r="H66" i="16"/>
  <c r="C3" i="5"/>
  <c r="C4" i="5"/>
  <c r="C2" i="5"/>
  <c r="C5" i="5"/>
  <c r="J38" i="16"/>
  <c r="L38" i="16"/>
  <c r="J37" i="16"/>
  <c r="L37" i="16"/>
  <c r="B94" i="16"/>
  <c r="B93" i="16"/>
  <c r="B85" i="16"/>
  <c r="B84" i="16"/>
  <c r="B74" i="16"/>
  <c r="B86" i="16"/>
  <c r="B73" i="16"/>
  <c r="H67" i="16"/>
  <c r="L66" i="16"/>
  <c r="L65" i="16"/>
  <c r="L67" i="16"/>
  <c r="H65" i="16"/>
  <c r="L64" i="16"/>
  <c r="H64" i="16"/>
  <c r="L63" i="16"/>
  <c r="H63" i="16"/>
  <c r="L62" i="16"/>
  <c r="H62" i="16"/>
  <c r="H61" i="16"/>
  <c r="H60" i="16"/>
  <c r="H59" i="16"/>
  <c r="H58" i="16"/>
  <c r="H57" i="16"/>
  <c r="H56" i="16"/>
  <c r="H52" i="16"/>
  <c r="H51" i="16"/>
  <c r="H50" i="16"/>
  <c r="H49" i="16"/>
  <c r="H48" i="16"/>
  <c r="H47" i="16"/>
  <c r="H46" i="16"/>
  <c r="H45" i="16"/>
  <c r="L44" i="16"/>
  <c r="H44" i="16"/>
  <c r="L43" i="16"/>
  <c r="H43" i="16"/>
  <c r="L42" i="16"/>
  <c r="H42" i="16"/>
  <c r="L41" i="16"/>
  <c r="H41" i="16"/>
  <c r="E38" i="16"/>
  <c r="D38" i="16"/>
  <c r="B38" i="16"/>
  <c r="A36" i="16"/>
  <c r="E35" i="16"/>
  <c r="B34" i="16"/>
  <c r="B37" i="16"/>
  <c r="A33" i="16"/>
  <c r="K27" i="16"/>
  <c r="I27" i="16"/>
  <c r="F27" i="16"/>
  <c r="P26" i="16"/>
  <c r="K25" i="16"/>
  <c r="J25" i="16"/>
  <c r="J27" i="16"/>
  <c r="I25" i="16"/>
  <c r="H25" i="16"/>
  <c r="H27" i="16"/>
  <c r="G25" i="16"/>
  <c r="P25" i="16"/>
  <c r="P27" i="16"/>
  <c r="F25" i="16"/>
  <c r="D25" i="16"/>
  <c r="D27" i="16"/>
  <c r="P24" i="16"/>
  <c r="K29" i="16"/>
  <c r="H101" i="16"/>
  <c r="F29" i="16"/>
  <c r="C101" i="16"/>
  <c r="D21" i="16"/>
  <c r="J29" i="16"/>
  <c r="G101" i="16"/>
  <c r="I29" i="16"/>
  <c r="F101" i="16"/>
  <c r="D19" i="16"/>
  <c r="G41" i="14"/>
  <c r="C19" i="14"/>
  <c r="C18" i="14"/>
  <c r="C17" i="14"/>
  <c r="G8" i="14"/>
  <c r="D8" i="14"/>
  <c r="G6" i="14"/>
  <c r="D6" i="14"/>
  <c r="F29" i="1"/>
  <c r="C101" i="1"/>
  <c r="P26" i="1"/>
  <c r="K25" i="1"/>
  <c r="K27" i="1"/>
  <c r="J25" i="1"/>
  <c r="J27" i="1"/>
  <c r="I25" i="1"/>
  <c r="I27" i="1"/>
  <c r="H25" i="1"/>
  <c r="H27" i="1"/>
  <c r="G25" i="1"/>
  <c r="G27" i="1"/>
  <c r="F25" i="1"/>
  <c r="P25" i="1"/>
  <c r="P24" i="1"/>
  <c r="P27" i="1"/>
  <c r="G21" i="1"/>
  <c r="P20" i="1"/>
  <c r="K19" i="1"/>
  <c r="K21" i="1"/>
  <c r="J19" i="1"/>
  <c r="P19" i="1"/>
  <c r="P21" i="1"/>
  <c r="I19" i="1"/>
  <c r="I21" i="1"/>
  <c r="H19" i="1"/>
  <c r="H21" i="1"/>
  <c r="G19" i="1"/>
  <c r="F19" i="1"/>
  <c r="F21" i="1"/>
  <c r="P18" i="1"/>
  <c r="A29" i="5"/>
  <c r="B25" i="5"/>
  <c r="A25" i="5"/>
  <c r="B6" i="5"/>
  <c r="B10" i="5"/>
  <c r="B16" i="5"/>
  <c r="C14" i="5"/>
  <c r="C13" i="5"/>
  <c r="B14" i="5"/>
  <c r="B13" i="5"/>
  <c r="A14" i="5"/>
  <c r="E35" i="1"/>
  <c r="C10" i="5"/>
  <c r="A36" i="1"/>
  <c r="A33" i="1"/>
  <c r="B34" i="1"/>
  <c r="H58" i="1"/>
  <c r="H59" i="1"/>
  <c r="H60" i="1"/>
  <c r="H61" i="1"/>
  <c r="H62" i="1"/>
  <c r="H63" i="1"/>
  <c r="H64" i="1"/>
  <c r="H65" i="1"/>
  <c r="H66" i="1"/>
  <c r="H67" i="1"/>
  <c r="P21" i="17"/>
  <c r="K67" i="17"/>
  <c r="K63" i="17"/>
  <c r="M63" i="17"/>
  <c r="N63" i="17"/>
  <c r="O63" i="17"/>
  <c r="K52" i="17"/>
  <c r="M52" i="17"/>
  <c r="N52" i="17"/>
  <c r="O52" i="17"/>
  <c r="K61" i="17"/>
  <c r="M61" i="17"/>
  <c r="N61" i="17"/>
  <c r="O61" i="17"/>
  <c r="K50" i="17"/>
  <c r="M50" i="17"/>
  <c r="N50" i="17"/>
  <c r="O50" i="17"/>
  <c r="K65" i="17"/>
  <c r="M65" i="17"/>
  <c r="K59" i="17"/>
  <c r="M59" i="17"/>
  <c r="N59" i="17"/>
  <c r="O59" i="17"/>
  <c r="K48" i="17"/>
  <c r="M48" i="17"/>
  <c r="N48" i="17"/>
  <c r="O48" i="17"/>
  <c r="K57" i="17"/>
  <c r="M57" i="17"/>
  <c r="N57" i="17"/>
  <c r="O57" i="17"/>
  <c r="K46" i="17"/>
  <c r="M46" i="17"/>
  <c r="N46" i="17"/>
  <c r="O46" i="17"/>
  <c r="K42" i="17"/>
  <c r="M42" i="17"/>
  <c r="N42" i="17"/>
  <c r="O42" i="17"/>
  <c r="K44" i="17"/>
  <c r="M44" i="17"/>
  <c r="N44" i="17"/>
  <c r="O44" i="17"/>
  <c r="F29" i="17"/>
  <c r="C102" i="17"/>
  <c r="G29" i="17"/>
  <c r="D102" i="17"/>
  <c r="H29" i="17"/>
  <c r="E102" i="17"/>
  <c r="P27" i="17"/>
  <c r="J29" i="17"/>
  <c r="G102" i="17"/>
  <c r="K66" i="16"/>
  <c r="K62" i="16"/>
  <c r="M62" i="16"/>
  <c r="N62" i="16"/>
  <c r="O62" i="16"/>
  <c r="K51" i="16"/>
  <c r="M51" i="16"/>
  <c r="N51" i="16"/>
  <c r="O51" i="16"/>
  <c r="P29" i="16"/>
  <c r="K60" i="16"/>
  <c r="M60" i="16"/>
  <c r="N60" i="16"/>
  <c r="O60" i="16"/>
  <c r="K49" i="16"/>
  <c r="M49" i="16"/>
  <c r="N49" i="16"/>
  <c r="O49" i="16"/>
  <c r="K43" i="16"/>
  <c r="M43" i="16"/>
  <c r="N43" i="16"/>
  <c r="O43" i="16"/>
  <c r="K64" i="16"/>
  <c r="M64" i="16"/>
  <c r="K58" i="16"/>
  <c r="M58" i="16"/>
  <c r="N58" i="16"/>
  <c r="O58" i="16"/>
  <c r="K47" i="16"/>
  <c r="M47" i="16"/>
  <c r="N47" i="16"/>
  <c r="O47" i="16"/>
  <c r="G34" i="16"/>
  <c r="K56" i="16"/>
  <c r="M56" i="16"/>
  <c r="N56" i="16"/>
  <c r="O56" i="16"/>
  <c r="K45" i="16"/>
  <c r="M45" i="16"/>
  <c r="N45" i="16"/>
  <c r="O45" i="16"/>
  <c r="K41" i="16"/>
  <c r="M41" i="16"/>
  <c r="N41" i="16"/>
  <c r="O41" i="16"/>
  <c r="K42" i="16"/>
  <c r="M42" i="16"/>
  <c r="N42" i="16"/>
  <c r="O42" i="16"/>
  <c r="K57" i="16"/>
  <c r="M57" i="16"/>
  <c r="N57" i="16"/>
  <c r="O57" i="16"/>
  <c r="K46" i="16"/>
  <c r="M46" i="16"/>
  <c r="N46" i="16"/>
  <c r="O46" i="16"/>
  <c r="G37" i="16"/>
  <c r="K67" i="16"/>
  <c r="K63" i="16"/>
  <c r="M63" i="16"/>
  <c r="N63" i="16"/>
  <c r="O63" i="16"/>
  <c r="K52" i="16"/>
  <c r="M52" i="16"/>
  <c r="N52" i="16"/>
  <c r="O52" i="16"/>
  <c r="K61" i="16"/>
  <c r="M61" i="16"/>
  <c r="N61" i="16"/>
  <c r="O61" i="16"/>
  <c r="K50" i="16"/>
  <c r="M50" i="16"/>
  <c r="N50" i="16"/>
  <c r="O50" i="16"/>
  <c r="K44" i="16"/>
  <c r="M44" i="16"/>
  <c r="N44" i="16"/>
  <c r="O44" i="16"/>
  <c r="K65" i="16"/>
  <c r="M65" i="16"/>
  <c r="K59" i="16"/>
  <c r="M59" i="16"/>
  <c r="N59" i="16"/>
  <c r="O59" i="16"/>
  <c r="K48" i="16"/>
  <c r="M48" i="16"/>
  <c r="N48" i="16"/>
  <c r="O48" i="16"/>
  <c r="G29" i="16"/>
  <c r="D101" i="16"/>
  <c r="I101" i="16"/>
  <c r="H29" i="16"/>
  <c r="E101" i="16"/>
  <c r="G27" i="16"/>
  <c r="F27" i="1"/>
  <c r="J21" i="1"/>
  <c r="C6" i="5"/>
  <c r="H57" i="1"/>
  <c r="H56" i="1"/>
  <c r="H43" i="1"/>
  <c r="H44" i="1"/>
  <c r="H45" i="1"/>
  <c r="H46" i="1"/>
  <c r="H47" i="1"/>
  <c r="H48" i="1"/>
  <c r="H49" i="1"/>
  <c r="H50" i="1"/>
  <c r="H51" i="1"/>
  <c r="H52" i="1"/>
  <c r="H42" i="1"/>
  <c r="H41" i="1"/>
  <c r="L42" i="1"/>
  <c r="L41" i="1"/>
  <c r="I102" i="17"/>
  <c r="N65" i="17"/>
  <c r="O65" i="17"/>
  <c r="M67" i="17"/>
  <c r="N67" i="17"/>
  <c r="O67" i="17"/>
  <c r="K43" i="17"/>
  <c r="M43" i="17"/>
  <c r="N43" i="17"/>
  <c r="O43" i="17"/>
  <c r="K68" i="17"/>
  <c r="K58" i="17"/>
  <c r="M58" i="17"/>
  <c r="N58" i="17"/>
  <c r="O58" i="17"/>
  <c r="K47" i="17"/>
  <c r="M47" i="17"/>
  <c r="N47" i="17"/>
  <c r="O47" i="17"/>
  <c r="K53" i="17"/>
  <c r="M53" i="17"/>
  <c r="N53" i="17"/>
  <c r="O53" i="17"/>
  <c r="K45" i="17"/>
  <c r="M45" i="17"/>
  <c r="N45" i="17"/>
  <c r="O45" i="17"/>
  <c r="K64" i="17"/>
  <c r="M64" i="17"/>
  <c r="N64" i="17"/>
  <c r="O64" i="17"/>
  <c r="G38" i="17"/>
  <c r="K62" i="17"/>
  <c r="M62" i="17"/>
  <c r="N62" i="17"/>
  <c r="O62" i="17"/>
  <c r="K51" i="17"/>
  <c r="M51" i="17"/>
  <c r="N51" i="17"/>
  <c r="O51" i="17"/>
  <c r="K66" i="17"/>
  <c r="M66" i="17"/>
  <c r="K60" i="17"/>
  <c r="M60" i="17"/>
  <c r="N60" i="17"/>
  <c r="O60" i="17"/>
  <c r="K49" i="17"/>
  <c r="M49" i="17"/>
  <c r="N49" i="17"/>
  <c r="O49" i="17"/>
  <c r="P29" i="17"/>
  <c r="I36" i="17"/>
  <c r="L36" i="17"/>
  <c r="I34" i="17"/>
  <c r="L34" i="17"/>
  <c r="M67" i="16"/>
  <c r="N67" i="16"/>
  <c r="O67" i="16"/>
  <c r="N65" i="16"/>
  <c r="O65" i="16"/>
  <c r="I37" i="16"/>
  <c r="G38" i="16"/>
  <c r="I38" i="16"/>
  <c r="N64" i="16"/>
  <c r="O64" i="16"/>
  <c r="M66" i="16"/>
  <c r="N66" i="16"/>
  <c r="O66" i="16"/>
  <c r="G35" i="16"/>
  <c r="I35" i="16"/>
  <c r="J35" i="16"/>
  <c r="L35" i="16"/>
  <c r="I34" i="16"/>
  <c r="J34" i="16"/>
  <c r="L34" i="16"/>
  <c r="L43" i="1"/>
  <c r="M68" i="17"/>
  <c r="N68" i="17"/>
  <c r="O68" i="17"/>
  <c r="N66" i="17"/>
  <c r="O66" i="17"/>
  <c r="I38" i="17"/>
  <c r="J38" i="17"/>
  <c r="L38" i="17"/>
  <c r="G39" i="17"/>
  <c r="I39" i="17"/>
  <c r="J39" i="17"/>
  <c r="L39" i="17"/>
  <c r="B17" i="5"/>
  <c r="A17" i="5"/>
  <c r="B23" i="5"/>
  <c r="A23" i="5"/>
  <c r="B74" i="1"/>
  <c r="B86" i="1"/>
  <c r="B73" i="1"/>
  <c r="D25" i="1"/>
  <c r="D27" i="1"/>
  <c r="A15" i="5"/>
  <c r="A16" i="5"/>
  <c r="B15" i="5"/>
  <c r="A19" i="5"/>
  <c r="B19" i="5"/>
  <c r="B21" i="5"/>
  <c r="K59" i="1"/>
  <c r="K67" i="1"/>
  <c r="K57" i="1"/>
  <c r="K61" i="1"/>
  <c r="K63" i="1"/>
  <c r="K65" i="1"/>
  <c r="G37" i="1"/>
  <c r="K50" i="1"/>
  <c r="K44" i="1"/>
  <c r="K52" i="1"/>
  <c r="K46" i="1"/>
  <c r="K48" i="1"/>
  <c r="K42" i="1"/>
  <c r="A21" i="5"/>
  <c r="L44" i="1"/>
  <c r="B85" i="1"/>
  <c r="K29" i="1"/>
  <c r="J29" i="1"/>
  <c r="I29" i="1"/>
  <c r="H29" i="1"/>
  <c r="G29" i="1"/>
  <c r="L63" i="1"/>
  <c r="L62" i="1"/>
  <c r="L65" i="1"/>
  <c r="L67" i="1"/>
  <c r="L64" i="1"/>
  <c r="L66" i="1"/>
  <c r="B38" i="1"/>
  <c r="D38" i="1"/>
  <c r="E38" i="1"/>
  <c r="E101" i="1"/>
  <c r="B37" i="1"/>
  <c r="D101" i="1"/>
  <c r="F101" i="1"/>
  <c r="G101" i="1"/>
  <c r="H101" i="1"/>
  <c r="B31" i="5"/>
  <c r="A31" i="5"/>
  <c r="D19" i="1"/>
  <c r="D21" i="1"/>
  <c r="A11" i="5"/>
  <c r="A8" i="5"/>
  <c r="A10" i="5"/>
  <c r="B2" i="5"/>
  <c r="B3" i="5"/>
  <c r="A4" i="5"/>
  <c r="A3" i="5"/>
  <c r="A2" i="5"/>
  <c r="B4" i="5"/>
  <c r="B94" i="1"/>
  <c r="B5" i="5"/>
  <c r="B7" i="5"/>
  <c r="K58" i="1"/>
  <c r="M58" i="1"/>
  <c r="K66" i="1"/>
  <c r="K60" i="1"/>
  <c r="M60" i="1"/>
  <c r="K56" i="1"/>
  <c r="K62" i="1"/>
  <c r="M62" i="1"/>
  <c r="N62" i="1"/>
  <c r="O62" i="1"/>
  <c r="K64" i="1"/>
  <c r="M64" i="1"/>
  <c r="M66" i="1"/>
  <c r="N66" i="1"/>
  <c r="O66" i="1"/>
  <c r="K41" i="1"/>
  <c r="M41" i="1"/>
  <c r="N41" i="1"/>
  <c r="O41" i="1"/>
  <c r="K43" i="1"/>
  <c r="M43" i="1"/>
  <c r="N43" i="1"/>
  <c r="O43" i="1"/>
  <c r="K51" i="1"/>
  <c r="M51" i="1"/>
  <c r="N51" i="1"/>
  <c r="O51" i="1"/>
  <c r="K45" i="1"/>
  <c r="M45" i="1"/>
  <c r="N45" i="1"/>
  <c r="O45" i="1"/>
  <c r="K47" i="1"/>
  <c r="M47" i="1"/>
  <c r="N47" i="1"/>
  <c r="O47" i="1"/>
  <c r="K49" i="1"/>
  <c r="P29" i="1"/>
  <c r="G34" i="1"/>
  <c r="M63" i="1"/>
  <c r="N63" i="1"/>
  <c r="O63" i="1"/>
  <c r="M59" i="1"/>
  <c r="M65" i="1"/>
  <c r="N65" i="1"/>
  <c r="O65" i="1"/>
  <c r="M61" i="1"/>
  <c r="M57" i="1"/>
  <c r="I37" i="1"/>
  <c r="J37" i="1"/>
  <c r="M49" i="1"/>
  <c r="N49" i="1"/>
  <c r="O49" i="1"/>
  <c r="M48" i="1"/>
  <c r="N48" i="1"/>
  <c r="O48" i="1"/>
  <c r="M42" i="1"/>
  <c r="N42" i="1"/>
  <c r="O42" i="1"/>
  <c r="M56" i="1"/>
  <c r="M52" i="1"/>
  <c r="M46" i="1"/>
  <c r="M44" i="1"/>
  <c r="N44" i="1"/>
  <c r="O44" i="1"/>
  <c r="M50" i="1"/>
  <c r="B84" i="1"/>
  <c r="B93" i="1"/>
  <c r="I34" i="1"/>
  <c r="J34" i="1"/>
  <c r="L34" i="1"/>
  <c r="G35" i="1"/>
  <c r="I35" i="1"/>
  <c r="J35" i="1"/>
  <c r="L35" i="1"/>
  <c r="N60" i="1"/>
  <c r="O60" i="1"/>
  <c r="N56" i="1"/>
  <c r="O56" i="1"/>
  <c r="N58" i="1"/>
  <c r="O58" i="1"/>
  <c r="N50" i="1"/>
  <c r="O50" i="1"/>
  <c r="N46" i="1"/>
  <c r="O46" i="1"/>
  <c r="N52" i="1"/>
  <c r="O52" i="1"/>
  <c r="N59" i="1"/>
  <c r="O59" i="1"/>
  <c r="N61" i="1"/>
  <c r="O61" i="1"/>
  <c r="N57" i="1"/>
  <c r="O57" i="1"/>
  <c r="I101" i="1"/>
  <c r="M67" i="1"/>
  <c r="N67" i="1"/>
  <c r="O67" i="1"/>
  <c r="G38" i="1"/>
  <c r="I38" i="1"/>
  <c r="N64" i="1"/>
  <c r="O64" i="1"/>
  <c r="L37" i="1"/>
  <c r="J38" i="1"/>
  <c r="L38" i="1"/>
</calcChain>
</file>

<file path=xl/sharedStrings.xml><?xml version="1.0" encoding="utf-8"?>
<sst xmlns="http://schemas.openxmlformats.org/spreadsheetml/2006/main" count="1017" uniqueCount="326">
  <si>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</si>
  <si>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</si>
  <si>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</si>
  <si>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</si>
  <si>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</si>
  <si>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</si>
  <si>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</si>
  <si>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</si>
  <si>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</si>
  <si>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</si>
  <si>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</si>
  <si>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</si>
  <si>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</si>
  <si>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</si>
  <si>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</si>
  <si>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</si>
  <si>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</si>
  <si>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</si>
  <si>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</si>
  <si>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</si>
  <si>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</si>
  <si>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</si>
  <si>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</si>
  <si>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</si>
  <si>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</si>
  <si>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</si>
  <si>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</si>
  <si>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</si>
  <si>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</si>
  <si>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</si>
  <si>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</si>
  <si>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</si>
  <si>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</si>
  <si>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</si>
  <si>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</si>
  <si>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</si>
  <si>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</si>
  <si>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</si>
  <si>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</si>
  <si>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</si>
  <si>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WHITE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</si>
  <si>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</si>
  <si>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</si>
  <si>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</si>
  <si>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</si>
  <si>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</si>
  <si>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</si>
  <si>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</si>
  <si>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</si>
  <si>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</si>
  <si>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</si>
  <si>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</si>
  <si>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</si>
  <si>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CHỈ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</si>
  <si>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</si>
  <si>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</si>
  <si>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</si>
  <si>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</si>
  <si>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</si>
  <si>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</si>
  <si>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</si>
  <si>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</si>
  <si>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</si>
  <si>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</si>
  <si>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</si>
  <si>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</si>
  <si>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>DUYỆT THEO PPS CHUYỂN CÙNG TÁC NGHIỆP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</si>
  <si>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</si>
  <si>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</si>
  <si>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</si>
  <si>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</si>
  <si>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</si>
  <si>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</si>
  <si>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</si>
  <si>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</si>
  <si>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</si>
  <si>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</si>
  <si>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</si>
  <si>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</si>
  <si>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</si>
  <si>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</si>
  <si>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</si>
  <si>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</si>
  <si>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</si>
  <si>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 xml:space="preserve">80%COTTON 20%POLY </t>
  </si>
  <si>
    <t>100%COTTON RIB 1x1 _430GSM</t>
  </si>
  <si>
    <t>YELLOW</t>
  </si>
  <si>
    <t>-CÁCH MAY THEO NHƯ ÁO MẪU VÀ TÀI LIỆU ĐÍNH KÈM</t>
  </si>
  <si>
    <t>CHỈ 40/2 MAY NHÃN</t>
  </si>
  <si>
    <t>BRUSH FLEECE 80%COTTON 20%POLY 370GSM</t>
  </si>
  <si>
    <t>HOODIE</t>
  </si>
  <si>
    <t>LAI TAY, LAI ÁO</t>
  </si>
  <si>
    <t>SỐ LƯỢNG CẦN CẤP CHO TEST THÊU</t>
  </si>
  <si>
    <t>STICKER POLYBAG</t>
  </si>
  <si>
    <t>GÓI CHỐNG ẨM</t>
  </si>
  <si>
    <t>CLEAR</t>
  </si>
  <si>
    <t>NHÃN CHÍNH 60mm x 24mm</t>
  </si>
  <si>
    <t xml:space="preserve"> NHÃN SIZE 37mm x 13mm</t>
  </si>
  <si>
    <t xml:space="preserve">GẮN Ở CHÍNH GIỮA CẠNH DƯỜI NHÃN CHÍNH </t>
  </si>
  <si>
    <t>DÁN BÊN GÓC PHẢI MẶT TRƯỚC KHI NHÌN, CÁCH MÉP SƯỜN 2"  VÀ CÁCH ĐÁY 2"</t>
  </si>
  <si>
    <t>BAO NYLON 14"X16", CÓ LOGO</t>
  </si>
  <si>
    <t>BIG POLY BAG 100cmx120cm</t>
  </si>
  <si>
    <t xml:space="preserve">THÙNG CARTON 60X40X30 CM </t>
  </si>
  <si>
    <t>ĐÓNG TRONG TỪNG SẢN PHẨM</t>
  </si>
  <si>
    <t>ĐÓNG TRONG MỖI THÙNG CARTON</t>
  </si>
  <si>
    <t>14"X16"</t>
  </si>
  <si>
    <t xml:space="preserve">THÙNG + TẤM LÓT THÙNG </t>
  </si>
  <si>
    <t>KHÔNG WASH</t>
  </si>
  <si>
    <t>7 ZEM</t>
  </si>
  <si>
    <t xml:space="preserve">HÌNH ẢNH CHỈ ĐỂ THAM KHẢO KIỂU DÁNG STICKER VÀ VỊ TRÍ DÁN   </t>
  </si>
  <si>
    <r>
      <t>GẮN Ở GIỮA CỔ SAU CÁCH ĐƯỜNG MAY CỔ</t>
    </r>
    <r>
      <rPr>
        <b/>
        <sz val="30"/>
        <color theme="9" tint="-0.249977111117893"/>
        <rFont val="Muli"/>
      </rPr>
      <t xml:space="preserve"> 0.75''</t>
    </r>
    <r>
      <rPr>
        <sz val="30"/>
        <rFont val="Muli"/>
      </rPr>
      <t xml:space="preserve"> , MAY 4 CẠNH NHÃN </t>
    </r>
  </si>
  <si>
    <t>DROP 1</t>
  </si>
  <si>
    <t>BLACK</t>
  </si>
  <si>
    <t>3.75"</t>
  </si>
  <si>
    <t>Season</t>
  </si>
  <si>
    <t>Date Created</t>
  </si>
  <si>
    <t>Style Name</t>
  </si>
  <si>
    <t>Amended 1</t>
  </si>
  <si>
    <t>CODE</t>
  </si>
  <si>
    <t>Amended 2</t>
  </si>
  <si>
    <t>NO.</t>
  </si>
  <si>
    <t>DESCRIPTION</t>
  </si>
  <si>
    <t>GRADE</t>
  </si>
  <si>
    <t>TOLERANCE +/-</t>
  </si>
  <si>
    <t>UA comment</t>
  </si>
  <si>
    <t>A</t>
  </si>
  <si>
    <t>LENGTH FROM SIDE NECK POINT TO HEM</t>
  </si>
  <si>
    <t>DÀI ÁO TỪ ĐIỂM CỔ ĐẾN LAI ÁO</t>
  </si>
  <si>
    <t>B</t>
  </si>
  <si>
    <t>1/2 CHEST WIDTH- 1" BELOW ARMHOLE</t>
  </si>
  <si>
    <t>1/2 NGỰC Ở NÁCH</t>
  </si>
  <si>
    <t>1/2 BASE STRETCHED</t>
  </si>
  <si>
    <t>LAI ĐO CĂNG</t>
  </si>
  <si>
    <t>C2</t>
  </si>
  <si>
    <t>1/2 BASE (RIB) RELAXED</t>
  </si>
  <si>
    <t>1/2 LAI DO ÊM</t>
  </si>
  <si>
    <t>D1</t>
  </si>
  <si>
    <t>SLEEVE LENGTH</t>
  </si>
  <si>
    <t>DÀI TAY</t>
  </si>
  <si>
    <t>E</t>
  </si>
  <si>
    <t>SHOULDER TO SHOULDER</t>
  </si>
  <si>
    <t>NGANG VAI</t>
  </si>
  <si>
    <t>F1</t>
  </si>
  <si>
    <t>FRONT CHEST 6" Down from SNP</t>
  </si>
  <si>
    <t>NGỰC DƯỚI ĐỈNH VAI 6"</t>
  </si>
  <si>
    <t>F2</t>
  </si>
  <si>
    <t>BACK CHEST 6" Down from SNP</t>
  </si>
  <si>
    <t>NGANG SAU DƯỚI ĐỈNH VAI 6"</t>
  </si>
  <si>
    <t>G1</t>
  </si>
  <si>
    <t>BICEP (1" BELOW ARMHOLE)</t>
  </si>
  <si>
    <t>BẮP TAY DƯỚI NÁCH 1"</t>
  </si>
  <si>
    <t>G2</t>
  </si>
  <si>
    <t>ARMHOLE (STRAIGHT)</t>
  </si>
  <si>
    <t>NÁCH ĐO THẲNG</t>
  </si>
  <si>
    <t>H</t>
  </si>
  <si>
    <t>ELBOW WIDTH- half way down underarm</t>
  </si>
  <si>
    <t>RỘNG KHỦY TAY (TỪ 1/2 DÀI TAY TRONG)</t>
  </si>
  <si>
    <t>J1</t>
  </si>
  <si>
    <t>CUFF WIDTH STRETCHED FLAT - 1" above rib</t>
  </si>
  <si>
    <t>RỘNG CỬA TAY ĐO CĂNG CÁCH ĐƯỜNG MAY RIB 1"</t>
  </si>
  <si>
    <t>J2</t>
  </si>
  <si>
    <t>CUFF WIDTH RELAXED</t>
  </si>
  <si>
    <t>RỘNG CỬA TAY ĐO ÊM</t>
  </si>
  <si>
    <t>CUFF HEIGHT</t>
  </si>
  <si>
    <t>TO BẢN LAI TAY</t>
  </si>
  <si>
    <t>BOTTOM HEM DEPTH</t>
  </si>
  <si>
    <t>TO BẢN LAI ÁO</t>
  </si>
  <si>
    <t>P</t>
  </si>
  <si>
    <t>NECK WIDTH</t>
  </si>
  <si>
    <t>RỘNG CỔ</t>
  </si>
  <si>
    <t>Q</t>
  </si>
  <si>
    <t>SIDE NECK LEVEL TO BACK NECK DROP</t>
  </si>
  <si>
    <t>HẠ CỔ SAU</t>
  </si>
  <si>
    <t>R</t>
  </si>
  <si>
    <t>SIDE NECK LEVEL TO FRONT NECK DROP</t>
  </si>
  <si>
    <t>HẠ CỔ TRƯỚC</t>
  </si>
  <si>
    <t>SHOULDER SEAM AHEAD</t>
  </si>
  <si>
    <t>CHỒM VAI</t>
  </si>
  <si>
    <t>HOOD MEASUREMENTS - STANDARD HOOD</t>
  </si>
  <si>
    <t>HOOD HEIGHT (FRONT EDGE)</t>
  </si>
  <si>
    <t>CAO NÓN (CẠNH TRƯỚC)</t>
  </si>
  <si>
    <t>U</t>
  </si>
  <si>
    <t>HOOD WIDTH - 5 1/2" DOWN FROM TOP EDGE</t>
  </si>
  <si>
    <t>RỘNG NÓN- TỪ MÉP XUỐNG 5 1/2"</t>
  </si>
  <si>
    <t>POCKET MEASUREMENTS - FLAT OPENINGS - OPTIONAL - FOR POCKET STYLES</t>
  </si>
  <si>
    <t>X1</t>
  </si>
  <si>
    <t>WIDTH OF POCKET TOP EDGE</t>
  </si>
  <si>
    <t>RỘNG TÚI CẠNH TRÊN</t>
  </si>
  <si>
    <t>X2</t>
  </si>
  <si>
    <t>WIDTH OF POCKET WIDEST</t>
  </si>
  <si>
    <t>RỘNG TÚI Ở ĐIỂM RỘNG NHẤT</t>
  </si>
  <si>
    <t>POCKET OPENING</t>
  </si>
  <si>
    <t>MIỆNG TÚI</t>
  </si>
  <si>
    <t>Y1</t>
  </si>
  <si>
    <t>POCKET HEIGHT</t>
  </si>
  <si>
    <t>CAO TÚI</t>
  </si>
  <si>
    <t>Y2</t>
  </si>
  <si>
    <t>POCKET HEIGHT AT SIDES</t>
  </si>
  <si>
    <t>CAO CẠNH SƯỜN TÚI</t>
  </si>
  <si>
    <r>
      <rPr>
        <b/>
        <u/>
        <sz val="26"/>
        <rFont val="Muli"/>
      </rPr>
      <t>ĐỊNH VỊ HÌNH IN: THÂN TRƯỚC</t>
    </r>
    <r>
      <rPr>
        <sz val="26"/>
        <rFont val="Muli"/>
      </rPr>
      <t xml:space="preserve">
CANH GIỮA THÂN TRƯỚC, CÁCH ĐƯỜNG MAY CỔ</t>
    </r>
  </si>
  <si>
    <r>
      <t>WASH:</t>
    </r>
    <r>
      <rPr>
        <sz val="26"/>
        <rFont val="Muli"/>
      </rPr>
      <t xml:space="preserve"> </t>
    </r>
  </si>
  <si>
    <t>Vendor</t>
  </si>
  <si>
    <t>UNAVAILABLE</t>
  </si>
  <si>
    <r>
      <t>IN :</t>
    </r>
    <r>
      <rPr>
        <b/>
        <sz val="36"/>
        <rFont val="Muli"/>
      </rPr>
      <t xml:space="preserve"> </t>
    </r>
  </si>
  <si>
    <t>DUYỆT HÌNH THÊU THEO STRIKE CHUYỂN 15/11/23</t>
  </si>
  <si>
    <t>SIZE ARTWORK</t>
  </si>
  <si>
    <t>W: 9" X H: 2.5"</t>
  </si>
  <si>
    <t>*** Measurement by INCHES</t>
  </si>
  <si>
    <t>ADDED 1" AS PER COMMENT ON 5/5/23</t>
  </si>
  <si>
    <r>
      <t>THÊU :</t>
    </r>
    <r>
      <rPr>
        <b/>
        <sz val="28"/>
        <rFont val="Muli"/>
      </rPr>
      <t xml:space="preserve"> </t>
    </r>
  </si>
  <si>
    <t>KHÔNG THÊU</t>
  </si>
  <si>
    <t>MER - THÚY 205</t>
  </si>
  <si>
    <t>JET BLACK 19-0303</t>
  </si>
  <si>
    <t>NCC THUẬN TIẾN</t>
  </si>
  <si>
    <t>NHÃN CỜ W 0.3” x H0.75”</t>
  </si>
  <si>
    <r>
      <t xml:space="preserve">NHÃN THÀNH PHẦN 80%COTTON 20%POLY </t>
    </r>
    <r>
      <rPr>
        <b/>
        <sz val="22"/>
        <rFont val="Muli"/>
      </rPr>
      <t>(CÓ THÊM CHỮ TIẾNG TRUNG)</t>
    </r>
  </si>
  <si>
    <t>BLACK 1500</t>
  </si>
  <si>
    <t>JET BLACK</t>
  </si>
  <si>
    <t>DUYỆT HÌNH IN THEO S.O MÀU BLACK DUYỆT NGÀY 1/3/24</t>
  </si>
  <si>
    <t>3”</t>
  </si>
  <si>
    <t>4"</t>
  </si>
  <si>
    <t>YE1799</t>
  </si>
  <si>
    <r>
      <t xml:space="preserve">GẮN BÊN NGOÀI SƯỜN TRÁI NGƯỜI MẶC, CÁCH ĐƯỜNG TRA BO  </t>
    </r>
    <r>
      <rPr>
        <b/>
        <sz val="30"/>
        <rFont val="Muli"/>
      </rPr>
      <t>2''</t>
    </r>
    <r>
      <rPr>
        <sz val="28"/>
        <rFont val="Muli"/>
      </rPr>
      <t xml:space="preserve"> DƯỚI NHÃN CARE</t>
    </r>
  </si>
  <si>
    <r>
      <t xml:space="preserve">GẮN Ở SƯỜN TRÁI NGƯỜI MẶC, CÁCH ĐƯỜNG TRA BO </t>
    </r>
    <r>
      <rPr>
        <b/>
        <sz val="28"/>
        <rFont val="Muli"/>
      </rPr>
      <t>2</t>
    </r>
    <r>
      <rPr>
        <b/>
        <sz val="30"/>
        <rFont val="Muli"/>
      </rPr>
      <t xml:space="preserve">'' </t>
    </r>
  </si>
  <si>
    <t>G10AHD137</t>
  </si>
  <si>
    <t>GREEN</t>
  </si>
  <si>
    <t>GREENER PASTURES 19-6311 TCX</t>
  </si>
  <si>
    <t>GREENER
PASTURES</t>
  </si>
  <si>
    <t>GR7069</t>
  </si>
  <si>
    <t>DUYỆT HÌNH IN THEO S.O MÀU GREEN DUYỆT NGÀY 1/3/24</t>
  </si>
  <si>
    <t>3.25”</t>
  </si>
  <si>
    <t>3.5”</t>
  </si>
  <si>
    <t>3.75”</t>
  </si>
  <si>
    <t>4.25”</t>
  </si>
  <si>
    <t>13” WIDE x 3.34” TALL</t>
  </si>
  <si>
    <t>11.7” WIDE x 3” TALL</t>
  </si>
  <si>
    <t>14” WIDE x 15.86” TALL</t>
  </si>
  <si>
    <t>12.6” WIDE x 14.27” TALL</t>
  </si>
  <si>
    <t>4.5”</t>
  </si>
  <si>
    <t>4.75”</t>
  </si>
  <si>
    <t>GWFW24P0820005T00K
DỰ KIẾN 9/8/24</t>
  </si>
  <si>
    <t>GWFW24P0820006T00K
DỰ KIẾN 9/8/24</t>
  </si>
  <si>
    <t>IN BTP THÂN TRƯỚC/THÂN SAU</t>
  </si>
  <si>
    <t xml:space="preserve">DISORDER  HOODIE </t>
  </si>
  <si>
    <t>G10  FW24   G2669</t>
  </si>
  <si>
    <t>FW24 PRODUCTION</t>
  </si>
  <si>
    <r>
      <rPr>
        <b/>
        <u/>
        <sz val="33"/>
        <rFont val="Muli"/>
      </rPr>
      <t xml:space="preserve">TRIỂN KHAI MAY PP: </t>
    </r>
    <r>
      <rPr>
        <b/>
        <sz val="33"/>
        <rFont val="Muli"/>
      </rPr>
      <t>THAM KHẢO ÁO PROTO G10AHD133 MÀU BLACK MÃ CHUYỂN CÙNG TÁC NGHIỆP G10AHD131 NGÀY 6/8/24</t>
    </r>
  </si>
  <si>
    <t>SHIPPING SAMPLE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</si>
  <si>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</si>
  <si>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</si>
  <si>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</si>
  <si>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</si>
  <si>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</si>
  <si>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</si>
  <si>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</si>
  <si>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ITEM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</si>
  <si>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</si>
  <si>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</si>
  <si>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</si>
  <si>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</si>
  <si>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</si>
  <si>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VẢI CHÍNH ĐÃ NHẬP KHO</t>
  </si>
  <si>
    <t>Trims and Accessories</t>
  </si>
  <si>
    <t>TRIM ĐÃ NHẬP KHO</t>
  </si>
  <si>
    <t>ZA</t>
  </si>
  <si>
    <t>Pattern &amp; Marker</t>
  </si>
  <si>
    <t>CẤP RẬP THÂN TRƯỚC FULL SIZE ĐỂ ĐỊNH VỊ HÌNH IN</t>
  </si>
  <si>
    <t>Cutting</t>
  </si>
  <si>
    <t>CẮT CHÍNH XÁC</t>
  </si>
  <si>
    <t>Technical Garment Construction</t>
  </si>
  <si>
    <t>MAY THEO MẪU PP CHUYỂN KÈM TÁC NGHIỆP</t>
  </si>
  <si>
    <t>Operation and Attachments</t>
  </si>
  <si>
    <t>CÁCH GẮN NHÃN THEO TÁC NGHIỆP SX</t>
  </si>
  <si>
    <t>Printting</t>
  </si>
  <si>
    <t>Embroidery</t>
  </si>
  <si>
    <t>Washing</t>
  </si>
  <si>
    <t>Packing</t>
  </si>
  <si>
    <t>VỆ SINH CÔNG NGHIỆP SẠCH SẼ
ĐÓNG GÓI THEO QUY CÁCH ĐÓNG GÓI ĐÍNH KÈM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</si>
  <si>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</si>
  <si>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</si>
  <si>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</si>
  <si>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</si>
  <si>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</si>
  <si>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</si>
  <si>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</si>
  <si>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</si>
  <si>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</si>
  <si>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</si>
  <si>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</si>
  <si>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</si>
  <si>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</si>
  <si>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</si>
  <si>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</si>
  <si>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</si>
  <si>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</si>
  <si>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</si>
  <si>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</si>
  <si>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</si>
  <si>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</si>
  <si>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</si>
  <si>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</si>
  <si>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</si>
  <si>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</si>
  <si>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</si>
  <si>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</si>
  <si>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</si>
  <si>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</si>
  <si>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CHUYỂN TÁC NGHIỆP SAU</t>
  </si>
  <si>
    <t>GWFW24P0820005T00K
LOT T7109/7 - ÁNH B, CẤP ĐỦ</t>
  </si>
  <si>
    <t>GWFW24P0820006T00K
LOT T7109/7 - ÁNH B, CẤP ĐỦ</t>
  </si>
  <si>
    <t>SỐ LƯỢNG CẦN CẤP CHO IN-UA</t>
  </si>
  <si>
    <t>G10-0875</t>
  </si>
  <si>
    <t>G10-0879</t>
  </si>
  <si>
    <t>DUYỆT HÌNH IN THEO PPS MÀU GREEN DỰ KIẾN CHUYỂN NGÀY 30/8/24</t>
  </si>
  <si>
    <t>GHI ĐẦY ĐỦ THÔNG TIN LÊN THÙNG</t>
  </si>
  <si>
    <t>DK GREEN</t>
  </si>
  <si>
    <r>
      <rPr>
        <b/>
        <u/>
        <sz val="22"/>
        <rFont val="Muli"/>
      </rPr>
      <t>ĐỊNH VỊ HÌNH IN: THÂN TSAU</t>
    </r>
    <r>
      <rPr>
        <sz val="22"/>
        <rFont val="Muli"/>
      </rPr>
      <t xml:space="preserve">
CANH GIỮA THÂN SAU,  CÁCH ĐƯỜNG MAY CỔ</t>
    </r>
  </si>
  <si>
    <t>ĐÃ XUỐNG TÁC NGHIỆP NGÀY 16/8/24</t>
  </si>
  <si>
    <t xml:space="preserve">GWSS24P0847001T00K
LOT T17103/7 - ÁNH A, CẤP TRIỆT TIÊU </t>
  </si>
  <si>
    <t>GWFW24P082003T00K
LOT T7210/8 - ÁNH B, CẤP ĐỦ</t>
  </si>
  <si>
    <t>KHÔNG MIX ÁNH MAIN</t>
  </si>
  <si>
    <t>DUYỆT HÌNH IN THEO PPS MÀU BLACKĐÃ CHUYỂN 9/8/24</t>
  </si>
  <si>
    <t xml:space="preserve">GWSS24P0847002T00K
LOT 17103/7 - ÁNH A, CẤP ĐỦ 43.5M
GWFW24P0820004T00K
LOT T7210/8 - ÁNH B, CẤP TRIỆT TIÊU 7.5M (PHIẾU CẤP G10-1978) </t>
  </si>
  <si>
    <t>RIB ÁNH A CÓ THỂ SỬ DỤNG CHO MAIN ÁNH B</t>
  </si>
  <si>
    <t>FW25</t>
  </si>
  <si>
    <t>NLF HOODIE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</si>
</sst>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_-* #,##0.00_-;\-* #,##0.00_-;_-* &quot;-&quot;??_-;_-@_-"/>
    <numFmt numFmtId="175" formatCode="_([$VND]\ * #,##0_);_([$VND]\ * \(#,##0\);_([$VND]\ * &quot;-&quot;_);_(@_)"/>
    <numFmt numFmtId="176" formatCode="_-[$VND]\ * #,##0_-;\-[$VND]\ * #,##0_-;_-[$VND]\ * &quot;-&quot;_-;_-@_-"/>
  </numFmts>
  <fonts count="8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b/>
      <sz val="36"/>
      <name val="Muli"/>
    </font>
    <font>
      <b/>
      <sz val="16"/>
      <name val="Muli"/>
    </font>
    <font>
      <sz val="16"/>
      <name val="Muli"/>
    </font>
    <font>
      <sz val="13"/>
      <name val="Muli"/>
    </font>
    <font>
      <sz val="26"/>
      <name val="Muli"/>
    </font>
    <font>
      <b/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b/>
      <sz val="30"/>
      <name val="Muli"/>
    </font>
    <font>
      <sz val="15"/>
      <name val="Muli"/>
    </font>
    <font>
      <b/>
      <u/>
      <sz val="12"/>
      <name val="Muli"/>
    </font>
    <font>
      <u/>
      <sz val="15"/>
      <name val="Muli"/>
    </font>
    <font>
      <b/>
      <sz val="14"/>
      <name val="Muli"/>
    </font>
    <font>
      <b/>
      <sz val="12"/>
      <name val="Muli"/>
    </font>
    <font>
      <b/>
      <sz val="28"/>
      <name val="Muli"/>
    </font>
    <font>
      <b/>
      <sz val="11"/>
      <name val="Muli"/>
    </font>
    <font>
      <sz val="18"/>
      <name val="Muli"/>
    </font>
    <font>
      <sz val="12"/>
      <name val="Muli"/>
    </font>
    <font>
      <sz val="11"/>
      <name val="Muli"/>
    </font>
    <font>
      <b/>
      <sz val="18"/>
      <name val="Muli"/>
    </font>
    <font>
      <sz val="20"/>
      <name val="Muli"/>
    </font>
    <font>
      <sz val="14"/>
      <name val="Muli"/>
    </font>
    <font>
      <b/>
      <sz val="48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sz val="28"/>
      <name val="Muli"/>
    </font>
    <font>
      <b/>
      <sz val="30"/>
      <color theme="9" tint="-0.249977111117893"/>
      <name val="Muli"/>
    </font>
    <font>
      <sz val="30"/>
      <name val="Muli"/>
    </font>
    <font>
      <sz val="32"/>
      <color theme="1"/>
      <name val="Muli"/>
    </font>
    <font>
      <sz val="12"/>
      <color theme="1"/>
      <name val="Calibri"/>
      <family val="2"/>
      <charset val="134"/>
      <scheme val="minor"/>
    </font>
    <font>
      <b/>
      <sz val="14"/>
      <color theme="1"/>
      <name val="Calibri"/>
      <family val="2"/>
      <scheme val="minor"/>
    </font>
    <font>
      <sz val="36"/>
      <name val="Muli"/>
    </font>
    <font>
      <sz val="33"/>
      <name val="Muli"/>
    </font>
    <font>
      <b/>
      <sz val="33"/>
      <name val="Muli"/>
    </font>
    <font>
      <b/>
      <u/>
      <sz val="22"/>
      <name val="Muli"/>
    </font>
    <font>
      <b/>
      <u/>
      <sz val="36"/>
      <name val="Muli"/>
    </font>
    <font>
      <b/>
      <sz val="72"/>
      <name val="Muli"/>
    </font>
    <font>
      <b/>
      <sz val="14"/>
      <color theme="1"/>
      <name val="Muli"/>
    </font>
    <font>
      <b/>
      <sz val="14"/>
      <color rgb="FF333F4F"/>
      <name val="Muli"/>
    </font>
    <font>
      <sz val="14"/>
      <color theme="1"/>
      <name val="Calibri"/>
      <family val="2"/>
      <scheme val="minor"/>
    </font>
    <font>
      <sz val="14"/>
      <color theme="1"/>
      <name val="Muli"/>
    </font>
    <font>
      <b/>
      <sz val="16"/>
      <color theme="1"/>
      <name val="Muli"/>
    </font>
    <font>
      <sz val="16"/>
      <color theme="1"/>
      <name val="Calibri"/>
      <family val="2"/>
      <scheme val="minor"/>
    </font>
    <font>
      <sz val="16"/>
      <color theme="1"/>
      <name val="Muli"/>
    </font>
    <font>
      <b/>
      <u/>
      <sz val="28"/>
      <name val="Muli"/>
    </font>
    <font>
      <b/>
      <u/>
      <sz val="33"/>
      <name val="Muli"/>
    </font>
    <font>
      <sz val="11"/>
      <color theme="1"/>
      <name val="Calibri"/>
      <family val="2"/>
      <charset val="163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b/>
      <sz val="20"/>
      <name val="Muli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Muli"/>
    </font>
    <font>
      <sz val="11"/>
      <color theme="1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b/>
      <sz val="22"/>
      <color theme="1"/>
      <name val="Muli"/>
    </font>
    <font>
      <b/>
      <sz val="12"/>
      <color theme="1"/>
      <name val="Muli"/>
    </font>
    <font>
      <sz val="12"/>
      <color theme="1"/>
      <name val="Muli"/>
    </font>
    <font>
      <sz val="10"/>
      <color rgb="FF00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rgb="FF000000"/>
      </left>
      <right style="medium">
        <color rgb="FFCCCCCC"/>
      </right>
      <top style="medium">
        <color rgb="FFCCCCCC"/>
      </top>
      <bottom style="thick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thick">
        <color rgb="FF000000"/>
      </bottom>
      <diagonal/>
    </border>
    <border>
      <left style="medium">
        <color rgb="FFCCCCCC"/>
      </left>
      <right style="thick">
        <color rgb="FF000000"/>
      </right>
      <top style="medium">
        <color rgb="FFCCCCCC"/>
      </top>
      <bottom style="thick">
        <color rgb="FF00000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7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8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9" borderId="23" applyNumberFormat="0" applyProtection="0">
      <alignment horizontal="right" vertical="center"/>
    </xf>
    <xf numFmtId="0" fontId="2" fillId="10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20" fillId="0" borderId="0"/>
    <xf numFmtId="0" fontId="10" fillId="0" borderId="0"/>
    <xf numFmtId="0" fontId="53" fillId="0" borderId="0">
      <alignment vertical="center"/>
    </xf>
    <xf numFmtId="43" fontId="53" fillId="0" borderId="0" applyFont="0" applyFill="0" applyBorder="0" applyAlignment="0" applyProtection="0"/>
    <xf numFmtId="0" fontId="2" fillId="0" borderId="0"/>
    <xf numFmtId="0" fontId="1" fillId="0" borderId="0"/>
    <xf numFmtId="0" fontId="70" fillId="0" borderId="0"/>
    <xf numFmtId="174" fontId="2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0" applyNumberFormat="0" applyFill="0" applyBorder="0" applyAlignment="0" applyProtection="0">
      <alignment vertical="top"/>
      <protection locked="0"/>
    </xf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/>
    <xf numFmtId="175" fontId="1" fillId="0" borderId="0"/>
    <xf numFmtId="175" fontId="1" fillId="0" borderId="0"/>
    <xf numFmtId="176" fontId="2" fillId="0" borderId="0"/>
    <xf numFmtId="17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2" fillId="0" borderId="0"/>
    <xf numFmtId="174" fontId="2" fillId="0" borderId="0" applyFont="0" applyFill="0" applyBorder="0" applyAlignment="0" applyProtection="0"/>
    <xf numFmtId="4" fontId="13" fillId="9" borderId="40" applyNumberFormat="0" applyProtection="0">
      <alignment horizontal="right" vertical="center"/>
    </xf>
    <xf numFmtId="0" fontId="2" fillId="10" borderId="40" applyNumberFormat="0" applyProtection="0">
      <alignment horizontal="left" vertical="center" indent="1"/>
    </xf>
    <xf numFmtId="0" fontId="74" fillId="0" borderId="0"/>
    <xf numFmtId="0" fontId="75" fillId="0" borderId="0"/>
    <xf numFmtId="0" fontId="85" fillId="0" borderId="0"/>
    <xf numFmtId="0" fontId="1" fillId="0" borderId="0"/>
  </cellStyleXfs>
  <cellXfs count="466">
    <xf numFmtId="0" fontId="0" fillId="0" borderId="0" xfId="0"/>
    <xf numFmtId="0" fontId="24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8" fillId="2" borderId="0" xfId="0" applyFont="1" applyFill="1" applyAlignment="1">
      <alignment vertical="center"/>
    </xf>
    <xf numFmtId="0" fontId="29" fillId="2" borderId="0" xfId="0" applyFont="1" applyFill="1" applyAlignment="1">
      <alignment horizontal="left" vertical="center"/>
    </xf>
    <xf numFmtId="0" fontId="29" fillId="3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29" fillId="2" borderId="1" xfId="0" applyFont="1" applyFill="1" applyBorder="1" applyAlignment="1" applyProtection="1">
      <alignment vertical="center"/>
      <protection hidden="1"/>
    </xf>
    <xf numFmtId="0" fontId="30" fillId="2" borderId="1" xfId="0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horizontal="left" vertical="center"/>
    </xf>
    <xf numFmtId="15" fontId="29" fillId="2" borderId="1" xfId="0" applyNumberFormat="1" applyFont="1" applyFill="1" applyBorder="1" applyAlignment="1">
      <alignment horizontal="left" vertical="center" wrapText="1"/>
    </xf>
    <xf numFmtId="15" fontId="29" fillId="2" borderId="1" xfId="0" applyNumberFormat="1" applyFont="1" applyFill="1" applyBorder="1" applyAlignment="1">
      <alignment horizontal="left" vertical="center"/>
    </xf>
    <xf numFmtId="164" fontId="29" fillId="2" borderId="1" xfId="0" quotePrefix="1" applyNumberFormat="1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vertical="center" wrapText="1"/>
    </xf>
    <xf numFmtId="0" fontId="29" fillId="3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5" fillId="2" borderId="0" xfId="0" applyFont="1" applyFill="1" applyAlignment="1">
      <alignment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2" borderId="0" xfId="0" applyFont="1" applyFill="1" applyAlignment="1">
      <alignment horizontal="center" vertical="center"/>
    </xf>
    <xf numFmtId="3" fontId="36" fillId="2" borderId="0" xfId="0" applyNumberFormat="1" applyFont="1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37" fillId="3" borderId="27" xfId="0" applyFont="1" applyFill="1" applyBorder="1" applyAlignment="1">
      <alignment vertical="center"/>
    </xf>
    <xf numFmtId="0" fontId="37" fillId="3" borderId="14" xfId="0" applyFont="1" applyFill="1" applyBorder="1" applyAlignment="1">
      <alignment vertical="center"/>
    </xf>
    <xf numFmtId="0" fontId="37" fillId="3" borderId="15" xfId="0" applyFont="1" applyFill="1" applyBorder="1" applyAlignment="1">
      <alignment vertical="center"/>
    </xf>
    <xf numFmtId="0" fontId="37" fillId="3" borderId="0" xfId="0" applyFont="1" applyFill="1" applyAlignment="1">
      <alignment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1" fontId="28" fillId="2" borderId="11" xfId="0" applyNumberFormat="1" applyFont="1" applyFill="1" applyBorder="1" applyAlignment="1">
      <alignment horizontal="center" vertical="center" wrapText="1"/>
    </xf>
    <xf numFmtId="165" fontId="28" fillId="2" borderId="11" xfId="0" applyNumberFormat="1" applyFont="1" applyFill="1" applyBorder="1" applyAlignment="1">
      <alignment horizontal="center" vertical="center"/>
    </xf>
    <xf numFmtId="1" fontId="28" fillId="2" borderId="11" xfId="0" applyNumberFormat="1" applyFont="1" applyFill="1" applyBorder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28" fillId="2" borderId="16" xfId="0" applyFont="1" applyFill="1" applyBorder="1" applyAlignment="1">
      <alignment horizontal="center" vertical="center"/>
    </xf>
    <xf numFmtId="1" fontId="28" fillId="0" borderId="16" xfId="1" applyNumberFormat="1" applyFont="1" applyBorder="1" applyAlignment="1">
      <alignment horizontal="center" vertical="center" wrapText="1"/>
    </xf>
    <xf numFmtId="1" fontId="39" fillId="2" borderId="16" xfId="0" applyNumberFormat="1" applyFont="1" applyFill="1" applyBorder="1" applyAlignment="1">
      <alignment horizontal="left" vertical="center"/>
    </xf>
    <xf numFmtId="1" fontId="28" fillId="2" borderId="16" xfId="0" applyNumberFormat="1" applyFont="1" applyFill="1" applyBorder="1" applyAlignment="1">
      <alignment horizontal="left" vertical="center"/>
    </xf>
    <xf numFmtId="2" fontId="28" fillId="2" borderId="16" xfId="0" applyNumberFormat="1" applyFont="1" applyFill="1" applyBorder="1" applyAlignment="1">
      <alignment horizontal="center" vertical="center"/>
    </xf>
    <xf numFmtId="165" fontId="28" fillId="2" borderId="16" xfId="0" applyNumberFormat="1" applyFont="1" applyFill="1" applyBorder="1" applyAlignment="1">
      <alignment horizontal="center" vertical="center"/>
    </xf>
    <xf numFmtId="1" fontId="29" fillId="2" borderId="16" xfId="0" applyNumberFormat="1" applyFont="1" applyFill="1" applyBorder="1" applyAlignment="1">
      <alignment horizontal="center" vertical="center"/>
    </xf>
    <xf numFmtId="1" fontId="29" fillId="2" borderId="15" xfId="0" applyNumberFormat="1" applyFont="1" applyFill="1" applyBorder="1" applyAlignment="1">
      <alignment vertical="center"/>
    </xf>
    <xf numFmtId="1" fontId="28" fillId="2" borderId="16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 wrapText="1"/>
    </xf>
    <xf numFmtId="0" fontId="40" fillId="2" borderId="0" xfId="0" applyFont="1" applyFill="1" applyAlignment="1">
      <alignment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2" borderId="0" xfId="0" applyFont="1" applyFill="1" applyAlignment="1">
      <alignment horizontal="left" vertical="center"/>
    </xf>
    <xf numFmtId="0" fontId="41" fillId="2" borderId="0" xfId="0" applyFont="1" applyFill="1" applyAlignment="1">
      <alignment vertical="center" wrapText="1"/>
    </xf>
    <xf numFmtId="2" fontId="41" fillId="2" borderId="0" xfId="0" applyNumberFormat="1" applyFont="1" applyFill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0" fontId="28" fillId="2" borderId="0" xfId="0" applyFont="1" applyFill="1" applyAlignment="1">
      <alignment vertical="center" wrapText="1"/>
    </xf>
    <xf numFmtId="166" fontId="28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166" fontId="29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22" fillId="7" borderId="8" xfId="0" applyFont="1" applyFill="1" applyBorder="1" applyAlignment="1">
      <alignment horizontal="center" vertical="center"/>
    </xf>
    <xf numFmtId="0" fontId="22" fillId="7" borderId="9" xfId="0" applyFont="1" applyFill="1" applyBorder="1" applyAlignment="1">
      <alignment horizontal="center" vertical="center"/>
    </xf>
    <xf numFmtId="0" fontId="22" fillId="7" borderId="8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horizontal="center" vertical="center" wrapText="1"/>
    </xf>
    <xf numFmtId="0" fontId="22" fillId="7" borderId="20" xfId="0" applyFont="1" applyFill="1" applyBorder="1" applyAlignment="1">
      <alignment vertical="center" wrapText="1"/>
    </xf>
    <xf numFmtId="0" fontId="46" fillId="0" borderId="0" xfId="2" applyFont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7" fillId="0" borderId="0" xfId="2" applyFont="1" applyAlignment="1">
      <alignment horizontal="center" vertical="center"/>
    </xf>
    <xf numFmtId="0" fontId="37" fillId="13" borderId="16" xfId="2" applyFont="1" applyFill="1" applyBorder="1" applyAlignment="1">
      <alignment horizontal="center" vertical="center" wrapText="1"/>
    </xf>
    <xf numFmtId="0" fontId="37" fillId="7" borderId="16" xfId="2" applyFont="1" applyFill="1" applyBorder="1" applyAlignment="1">
      <alignment horizontal="center" vertical="center" wrapText="1"/>
    </xf>
    <xf numFmtId="0" fontId="49" fillId="0" borderId="0" xfId="2" applyFont="1" applyAlignment="1">
      <alignment vertical="center"/>
    </xf>
    <xf numFmtId="0" fontId="37" fillId="7" borderId="16" xfId="2" applyFont="1" applyFill="1" applyBorder="1" applyAlignment="1">
      <alignment horizontal="center" vertical="center"/>
    </xf>
    <xf numFmtId="0" fontId="49" fillId="0" borderId="16" xfId="2" applyFont="1" applyBorder="1" applyAlignment="1">
      <alignment horizontal="center" vertical="center" wrapText="1"/>
    </xf>
    <xf numFmtId="0" fontId="37" fillId="0" borderId="0" xfId="2" applyFont="1" applyAlignment="1">
      <alignment vertical="center"/>
    </xf>
    <xf numFmtId="1" fontId="37" fillId="7" borderId="16" xfId="2" applyNumberFormat="1" applyFont="1" applyFill="1" applyBorder="1" applyAlignment="1">
      <alignment horizontal="center" vertical="center" wrapText="1"/>
    </xf>
    <xf numFmtId="0" fontId="49" fillId="0" borderId="16" xfId="2" quotePrefix="1" applyFont="1" applyBorder="1" applyAlignment="1">
      <alignment horizontal="center" vertical="center" wrapText="1"/>
    </xf>
    <xf numFmtId="0" fontId="37" fillId="7" borderId="16" xfId="2" applyFont="1" applyFill="1" applyBorder="1" applyAlignment="1">
      <alignment horizontal="left" vertical="center" wrapText="1"/>
    </xf>
    <xf numFmtId="0" fontId="23" fillId="0" borderId="0" xfId="2" applyFont="1" applyAlignment="1">
      <alignment horizontal="center" vertical="center"/>
    </xf>
    <xf numFmtId="0" fontId="23" fillId="0" borderId="0" xfId="2" applyFont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42" fillId="3" borderId="14" xfId="0" applyFont="1" applyFill="1" applyBorder="1" applyAlignment="1">
      <alignment vertical="center"/>
    </xf>
    <xf numFmtId="0" fontId="25" fillId="3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26" fillId="3" borderId="0" xfId="0" applyFont="1" applyFill="1" applyAlignment="1">
      <alignment vertical="center" wrapText="1"/>
    </xf>
    <xf numFmtId="0" fontId="37" fillId="3" borderId="25" xfId="0" applyFont="1" applyFill="1" applyBorder="1" applyAlignment="1">
      <alignment vertical="center" wrapText="1"/>
    </xf>
    <xf numFmtId="173" fontId="28" fillId="2" borderId="16" xfId="0" applyNumberFormat="1" applyFont="1" applyFill="1" applyBorder="1" applyAlignment="1">
      <alignment horizontal="center" vertical="center"/>
    </xf>
    <xf numFmtId="1" fontId="28" fillId="2" borderId="0" xfId="0" applyNumberFormat="1" applyFont="1" applyFill="1" applyAlignment="1">
      <alignment vertical="center"/>
    </xf>
    <xf numFmtId="0" fontId="52" fillId="3" borderId="0" xfId="0" applyFont="1" applyFill="1" applyAlignment="1">
      <alignment vertical="center"/>
    </xf>
    <xf numFmtId="0" fontId="41" fillId="3" borderId="0" xfId="0" applyFont="1" applyFill="1" applyAlignment="1">
      <alignment vertical="center"/>
    </xf>
    <xf numFmtId="0" fontId="41" fillId="3" borderId="0" xfId="0" applyFont="1" applyFill="1" applyAlignment="1">
      <alignment vertical="center" wrapText="1"/>
    </xf>
    <xf numFmtId="0" fontId="21" fillId="0" borderId="11" xfId="2" applyFont="1" applyBorder="1" applyAlignment="1">
      <alignment vertical="top" wrapText="1"/>
    </xf>
    <xf numFmtId="1" fontId="42" fillId="2" borderId="15" xfId="0" applyNumberFormat="1" applyFont="1" applyFill="1" applyBorder="1" applyAlignment="1">
      <alignment vertical="center" wrapText="1"/>
    </xf>
    <xf numFmtId="1" fontId="43" fillId="0" borderId="16" xfId="1" applyNumberFormat="1" applyFont="1" applyBorder="1" applyAlignment="1">
      <alignment horizontal="center" vertical="center" wrapText="1"/>
    </xf>
    <xf numFmtId="0" fontId="42" fillId="7" borderId="22" xfId="0" applyFont="1" applyFill="1" applyBorder="1" applyAlignment="1">
      <alignment horizontal="center" vertical="center" wrapText="1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 wrapText="1"/>
    </xf>
    <xf numFmtId="0" fontId="42" fillId="7" borderId="20" xfId="0" applyFont="1" applyFill="1" applyBorder="1" applyAlignment="1">
      <alignment vertical="center" wrapText="1"/>
    </xf>
    <xf numFmtId="1" fontId="22" fillId="2" borderId="15" xfId="0" applyNumberFormat="1" applyFont="1" applyFill="1" applyBorder="1" applyAlignment="1">
      <alignment vertical="center" wrapText="1"/>
    </xf>
    <xf numFmtId="1" fontId="37" fillId="7" borderId="17" xfId="2" applyNumberFormat="1" applyFont="1" applyFill="1" applyBorder="1" applyAlignment="1">
      <alignment horizontal="center" vertical="center" wrapText="1"/>
    </xf>
    <xf numFmtId="0" fontId="37" fillId="7" borderId="17" xfId="2" applyFont="1" applyFill="1" applyBorder="1" applyAlignment="1">
      <alignment horizontal="center" vertical="center" wrapText="1"/>
    </xf>
    <xf numFmtId="12" fontId="26" fillId="0" borderId="0" xfId="0" quotePrefix="1" applyNumberFormat="1" applyFont="1" applyAlignment="1">
      <alignment vertical="center" wrapText="1"/>
    </xf>
    <xf numFmtId="12" fontId="21" fillId="0" borderId="16" xfId="0" quotePrefix="1" applyNumberFormat="1" applyFont="1" applyBorder="1" applyAlignment="1">
      <alignment horizontal="center" vertical="center" wrapText="1"/>
    </xf>
    <xf numFmtId="0" fontId="21" fillId="0" borderId="29" xfId="2" applyFont="1" applyBorder="1" applyAlignment="1">
      <alignment horizontal="center" vertical="top" wrapText="1"/>
    </xf>
    <xf numFmtId="0" fontId="27" fillId="2" borderId="0" xfId="0" applyFont="1" applyFill="1" applyAlignment="1">
      <alignment vertical="center"/>
    </xf>
    <xf numFmtId="0" fontId="29" fillId="2" borderId="0" xfId="0" quotePrefix="1" applyFont="1" applyFill="1" applyAlignment="1">
      <alignment horizontal="left" vertical="center"/>
    </xf>
    <xf numFmtId="1" fontId="29" fillId="2" borderId="0" xfId="0" applyNumberFormat="1" applyFont="1" applyFill="1" applyAlignment="1">
      <alignment horizontal="center" vertical="center"/>
    </xf>
    <xf numFmtId="1" fontId="29" fillId="2" borderId="0" xfId="0" applyNumberFormat="1" applyFont="1" applyFill="1" applyAlignment="1">
      <alignment horizontal="right" vertical="center"/>
    </xf>
    <xf numFmtId="0" fontId="37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21" fillId="2" borderId="2" xfId="0" applyFont="1" applyFill="1" applyBorder="1" applyAlignment="1">
      <alignment horizontal="center" vertical="center"/>
    </xf>
    <xf numFmtId="0" fontId="21" fillId="4" borderId="2" xfId="0" quotePrefix="1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vertical="center"/>
    </xf>
    <xf numFmtId="0" fontId="21" fillId="2" borderId="3" xfId="0" applyFont="1" applyFill="1" applyBorder="1" applyAlignment="1">
      <alignment horizontal="center" vertical="center"/>
    </xf>
    <xf numFmtId="3" fontId="21" fillId="2" borderId="3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21" fillId="5" borderId="3" xfId="0" applyFont="1" applyFill="1" applyBorder="1" applyAlignment="1">
      <alignment horizontal="center" vertical="center"/>
    </xf>
    <xf numFmtId="1" fontId="21" fillId="5" borderId="3" xfId="0" applyNumberFormat="1" applyFont="1" applyFill="1" applyBorder="1" applyAlignment="1">
      <alignment vertical="center"/>
    </xf>
    <xf numFmtId="1" fontId="21" fillId="5" borderId="3" xfId="0" applyNumberFormat="1" applyFont="1" applyFill="1" applyBorder="1" applyAlignment="1">
      <alignment horizontal="center" vertical="center"/>
    </xf>
    <xf numFmtId="0" fontId="21" fillId="6" borderId="3" xfId="0" applyFont="1" applyFill="1" applyBorder="1" applyAlignment="1">
      <alignment horizontal="left" vertical="center"/>
    </xf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left" vertical="center"/>
    </xf>
    <xf numFmtId="1" fontId="21" fillId="0" borderId="2" xfId="0" applyNumberFormat="1" applyFont="1" applyBorder="1" applyAlignment="1">
      <alignment vertical="center"/>
    </xf>
    <xf numFmtId="1" fontId="21" fillId="0" borderId="2" xfId="0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right" vertical="center"/>
    </xf>
    <xf numFmtId="0" fontId="21" fillId="2" borderId="0" xfId="0" applyFont="1" applyFill="1" applyAlignment="1">
      <alignment horizontal="right" vertical="center" wrapText="1"/>
    </xf>
    <xf numFmtId="0" fontId="21" fillId="0" borderId="2" xfId="0" applyFont="1" applyBorder="1" applyAlignment="1">
      <alignment horizontal="right" vertical="center"/>
    </xf>
    <xf numFmtId="0" fontId="21" fillId="2" borderId="2" xfId="0" applyFont="1" applyFill="1" applyBorder="1" applyAlignment="1">
      <alignment horizontal="right" vertical="center"/>
    </xf>
    <xf numFmtId="0" fontId="21" fillId="12" borderId="0" xfId="0" applyFont="1" applyFill="1" applyAlignment="1">
      <alignment horizontal="left" vertical="center"/>
    </xf>
    <xf numFmtId="0" fontId="21" fillId="12" borderId="0" xfId="0" applyFont="1" applyFill="1" applyAlignment="1">
      <alignment horizontal="center" vertical="center"/>
    </xf>
    <xf numFmtId="1" fontId="21" fillId="12" borderId="0" xfId="0" applyNumberFormat="1" applyFont="1" applyFill="1" applyAlignment="1">
      <alignment horizontal="right" vertical="center"/>
    </xf>
    <xf numFmtId="1" fontId="21" fillId="12" borderId="0" xfId="0" applyNumberFormat="1" applyFont="1" applyFill="1" applyAlignment="1">
      <alignment horizontal="center" vertical="center"/>
    </xf>
    <xf numFmtId="0" fontId="47" fillId="2" borderId="0" xfId="0" applyFont="1" applyFill="1" applyAlignment="1">
      <alignment vertical="center"/>
    </xf>
    <xf numFmtId="0" fontId="25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0" fontId="26" fillId="2" borderId="0" xfId="0" applyFont="1" applyFill="1" applyAlignment="1">
      <alignment vertical="center" wrapText="1"/>
    </xf>
    <xf numFmtId="1" fontId="28" fillId="2" borderId="16" xfId="0" applyNumberFormat="1" applyFont="1" applyFill="1" applyBorder="1" applyAlignment="1">
      <alignment vertical="center" wrapText="1"/>
    </xf>
    <xf numFmtId="0" fontId="29" fillId="0" borderId="16" xfId="0" quotePrefix="1" applyFont="1" applyBorder="1" applyAlignment="1">
      <alignment horizontal="center" vertical="center"/>
    </xf>
    <xf numFmtId="0" fontId="29" fillId="0" borderId="0" xfId="0" quotePrefix="1" applyFont="1" applyAlignment="1">
      <alignment horizontal="left" vertical="center"/>
    </xf>
    <xf numFmtId="0" fontId="29" fillId="0" borderId="16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7" xfId="0" applyNumberFormat="1" applyFont="1" applyFill="1" applyBorder="1" applyAlignment="1">
      <alignment horizontal="center" vertical="center" wrapText="1"/>
    </xf>
    <xf numFmtId="0" fontId="26" fillId="0" borderId="16" xfId="0" quotePrefix="1" applyFont="1" applyBorder="1" applyAlignment="1">
      <alignment horizontal="center" vertical="center"/>
    </xf>
    <xf numFmtId="1" fontId="25" fillId="2" borderId="17" xfId="0" applyNumberFormat="1" applyFont="1" applyFill="1" applyBorder="1" applyAlignment="1">
      <alignment vertical="center" wrapText="1"/>
    </xf>
    <xf numFmtId="0" fontId="25" fillId="2" borderId="0" xfId="0" applyFont="1" applyFill="1" applyAlignment="1">
      <alignment horizontal="center" vertical="center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quotePrefix="1" applyFont="1" applyFill="1" applyAlignment="1">
      <alignment horizontal="left" vertical="center"/>
    </xf>
    <xf numFmtId="0" fontId="47" fillId="2" borderId="0" xfId="0" applyFont="1" applyFill="1" applyAlignment="1">
      <alignment horizontal="left" vertical="center"/>
    </xf>
    <xf numFmtId="0" fontId="47" fillId="2" borderId="16" xfId="0" quotePrefix="1" applyFont="1" applyFill="1" applyBorder="1" applyAlignment="1">
      <alignment horizontal="left" vertical="center"/>
    </xf>
    <xf numFmtId="0" fontId="47" fillId="2" borderId="16" xfId="0" applyFont="1" applyFill="1" applyBorder="1" applyAlignment="1">
      <alignment horizontal="center" vertical="center"/>
    </xf>
    <xf numFmtId="0" fontId="47" fillId="2" borderId="16" xfId="0" applyFont="1" applyFill="1" applyBorder="1" applyAlignment="1">
      <alignment horizontal="right" vertical="center"/>
    </xf>
    <xf numFmtId="0" fontId="47" fillId="2" borderId="0" xfId="0" applyFont="1" applyFill="1" applyAlignment="1">
      <alignment horizontal="center" vertical="center"/>
    </xf>
    <xf numFmtId="166" fontId="47" fillId="2" borderId="0" xfId="0" applyNumberFormat="1" applyFont="1" applyFill="1" applyAlignment="1">
      <alignment horizontal="center" vertical="center"/>
    </xf>
    <xf numFmtId="1" fontId="47" fillId="2" borderId="16" xfId="0" applyNumberFormat="1" applyFont="1" applyFill="1" applyBorder="1" applyAlignment="1">
      <alignment horizontal="center" vertical="center"/>
    </xf>
    <xf numFmtId="1" fontId="47" fillId="2" borderId="16" xfId="0" applyNumberFormat="1" applyFont="1" applyFill="1" applyBorder="1" applyAlignment="1">
      <alignment horizontal="right" vertical="center"/>
    </xf>
    <xf numFmtId="0" fontId="37" fillId="0" borderId="0" xfId="2" applyFont="1" applyAlignment="1">
      <alignment horizontal="left" vertical="center"/>
    </xf>
    <xf numFmtId="0" fontId="55" fillId="2" borderId="0" xfId="0" applyFont="1" applyFill="1" applyAlignment="1">
      <alignment horizontal="left" vertical="center"/>
    </xf>
    <xf numFmtId="0" fontId="59" fillId="2" borderId="0" xfId="0" applyFont="1" applyFill="1" applyAlignment="1">
      <alignment horizontal="left" vertical="center" wrapText="1"/>
    </xf>
    <xf numFmtId="0" fontId="21" fillId="2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 wrapText="1"/>
    </xf>
    <xf numFmtId="0" fontId="61" fillId="0" borderId="16" xfId="0" applyFont="1" applyBorder="1" applyAlignment="1">
      <alignment vertical="center" wrapText="1"/>
    </xf>
    <xf numFmtId="0" fontId="62" fillId="0" borderId="16" xfId="0" applyFont="1" applyBorder="1" applyAlignment="1">
      <alignment vertical="center" wrapText="1"/>
    </xf>
    <xf numFmtId="0" fontId="63" fillId="0" borderId="16" xfId="0" applyFont="1" applyBorder="1" applyAlignment="1">
      <alignment vertical="center" wrapText="1"/>
    </xf>
    <xf numFmtId="0" fontId="64" fillId="0" borderId="16" xfId="0" applyFont="1" applyBorder="1" applyAlignment="1">
      <alignment vertical="center"/>
    </xf>
    <xf numFmtId="16" fontId="54" fillId="0" borderId="16" xfId="0" applyNumberFormat="1" applyFont="1" applyBorder="1" applyAlignment="1">
      <alignment horizontal="left" vertical="center" wrapText="1"/>
    </xf>
    <xf numFmtId="0" fontId="64" fillId="0" borderId="16" xfId="0" applyFont="1" applyBorder="1" applyAlignment="1">
      <alignment vertical="center" wrapText="1"/>
    </xf>
    <xf numFmtId="0" fontId="63" fillId="0" borderId="0" xfId="0" applyFont="1"/>
    <xf numFmtId="0" fontId="54" fillId="0" borderId="16" xfId="0" applyFont="1" applyBorder="1" applyAlignment="1">
      <alignment vertical="center" wrapText="1"/>
    </xf>
    <xf numFmtId="0" fontId="63" fillId="14" borderId="16" xfId="0" applyFont="1" applyFill="1" applyBorder="1" applyAlignment="1">
      <alignment vertical="center" wrapText="1"/>
    </xf>
    <xf numFmtId="0" fontId="63" fillId="0" borderId="37" xfId="0" applyFont="1" applyBorder="1" applyAlignment="1">
      <alignment vertical="center" wrapText="1"/>
    </xf>
    <xf numFmtId="0" fontId="63" fillId="14" borderId="38" xfId="0" applyFont="1" applyFill="1" applyBorder="1" applyAlignment="1">
      <alignment vertical="center" wrapText="1"/>
    </xf>
    <xf numFmtId="0" fontId="61" fillId="0" borderId="38" xfId="0" applyFont="1" applyBorder="1" applyAlignment="1">
      <alignment vertical="center"/>
    </xf>
    <xf numFmtId="0" fontId="63" fillId="0" borderId="38" xfId="0" applyFont="1" applyBorder="1" applyAlignment="1">
      <alignment vertical="center" wrapText="1"/>
    </xf>
    <xf numFmtId="0" fontId="54" fillId="0" borderId="38" xfId="0" applyFont="1" applyBorder="1" applyAlignment="1">
      <alignment vertical="center" wrapText="1"/>
    </xf>
    <xf numFmtId="0" fontId="63" fillId="0" borderId="39" xfId="0" applyFont="1" applyBorder="1" applyAlignment="1">
      <alignment vertical="center" wrapText="1"/>
    </xf>
    <xf numFmtId="0" fontId="61" fillId="0" borderId="16" xfId="0" applyFont="1" applyBorder="1" applyAlignment="1">
      <alignment horizontal="center" vertical="center" wrapText="1"/>
    </xf>
    <xf numFmtId="0" fontId="61" fillId="16" borderId="16" xfId="0" applyFont="1" applyFill="1" applyBorder="1" applyAlignment="1">
      <alignment horizontal="center" vertical="center" wrapText="1"/>
    </xf>
    <xf numFmtId="0" fontId="54" fillId="20" borderId="15" xfId="0" applyFont="1" applyFill="1" applyBorder="1" applyAlignment="1">
      <alignment horizontal="center" vertical="center"/>
    </xf>
    <xf numFmtId="12" fontId="64" fillId="0" borderId="16" xfId="0" applyNumberFormat="1" applyFont="1" applyBorder="1" applyAlignment="1">
      <alignment horizontal="center" vertical="center" wrapText="1"/>
    </xf>
    <xf numFmtId="12" fontId="64" fillId="17" borderId="16" xfId="0" applyNumberFormat="1" applyFont="1" applyFill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0" fontId="54" fillId="0" borderId="15" xfId="0" applyFont="1" applyBorder="1" applyAlignment="1">
      <alignment horizontal="center"/>
    </xf>
    <xf numFmtId="12" fontId="61" fillId="16" borderId="16" xfId="0" applyNumberFormat="1" applyFont="1" applyFill="1" applyBorder="1" applyAlignment="1">
      <alignment horizontal="center" vertical="center" wrapText="1"/>
    </xf>
    <xf numFmtId="0" fontId="54" fillId="0" borderId="15" xfId="0" applyFont="1" applyBorder="1" applyAlignment="1">
      <alignment horizontal="center" vertical="center"/>
    </xf>
    <xf numFmtId="16" fontId="64" fillId="0" borderId="16" xfId="0" applyNumberFormat="1" applyFont="1" applyBorder="1" applyAlignment="1">
      <alignment horizontal="center" vertical="center" wrapText="1"/>
    </xf>
    <xf numFmtId="0" fontId="54" fillId="0" borderId="14" xfId="0" applyFont="1" applyBorder="1" applyAlignment="1">
      <alignment horizontal="center"/>
    </xf>
    <xf numFmtId="12" fontId="61" fillId="0" borderId="16" xfId="0" applyNumberFormat="1" applyFont="1" applyBorder="1" applyAlignment="1">
      <alignment horizontal="center" vertical="center" wrapText="1"/>
    </xf>
    <xf numFmtId="16" fontId="64" fillId="17" borderId="16" xfId="0" applyNumberFormat="1" applyFont="1" applyFill="1" applyBorder="1" applyAlignment="1">
      <alignment horizontal="center" vertical="center" wrapText="1"/>
    </xf>
    <xf numFmtId="0" fontId="64" fillId="17" borderId="16" xfId="0" applyFont="1" applyFill="1" applyBorder="1" applyAlignment="1">
      <alignment horizontal="center" vertical="center" wrapText="1"/>
    </xf>
    <xf numFmtId="0" fontId="65" fillId="17" borderId="0" xfId="0" applyFont="1" applyFill="1" applyAlignment="1">
      <alignment vertical="center"/>
    </xf>
    <xf numFmtId="0" fontId="66" fillId="17" borderId="0" xfId="0" applyFont="1" applyFill="1" applyAlignment="1">
      <alignment vertical="center" wrapText="1"/>
    </xf>
    <xf numFmtId="0" fontId="67" fillId="17" borderId="0" xfId="0" applyFont="1" applyFill="1" applyAlignment="1">
      <alignment horizontal="center" vertical="center" wrapText="1"/>
    </xf>
    <xf numFmtId="0" fontId="67" fillId="19" borderId="0" xfId="0" applyFont="1" applyFill="1" applyAlignment="1">
      <alignment horizontal="center" vertical="center" wrapText="1"/>
    </xf>
    <xf numFmtId="12" fontId="67" fillId="0" borderId="0" xfId="0" applyNumberFormat="1" applyFont="1" applyAlignment="1">
      <alignment horizontal="center" vertical="center" wrapText="1"/>
    </xf>
    <xf numFmtId="0" fontId="66" fillId="0" borderId="0" xfId="0" applyFont="1" applyAlignment="1">
      <alignment wrapText="1"/>
    </xf>
    <xf numFmtId="0" fontId="66" fillId="0" borderId="0" xfId="0" applyFont="1"/>
    <xf numFmtId="0" fontId="54" fillId="16" borderId="0" xfId="0" applyFont="1" applyFill="1"/>
    <xf numFmtId="0" fontId="49" fillId="2" borderId="0" xfId="0" applyFont="1" applyFill="1" applyAlignment="1">
      <alignment horizontal="left" vertical="center"/>
    </xf>
    <xf numFmtId="0" fontId="68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/>
    </xf>
    <xf numFmtId="0" fontId="37" fillId="2" borderId="0" xfId="0" applyFont="1" applyFill="1" applyAlignment="1">
      <alignment vertical="center" wrapText="1"/>
    </xf>
    <xf numFmtId="0" fontId="49" fillId="2" borderId="0" xfId="0" applyFont="1" applyFill="1" applyAlignment="1">
      <alignment vertical="center" wrapText="1"/>
    </xf>
    <xf numFmtId="0" fontId="43" fillId="2" borderId="12" xfId="0" applyFont="1" applyFill="1" applyBorder="1" applyAlignment="1">
      <alignment horizontal="center" vertical="center" wrapText="1"/>
    </xf>
    <xf numFmtId="0" fontId="73" fillId="2" borderId="0" xfId="0" applyFont="1" applyFill="1" applyAlignment="1">
      <alignment vertical="center"/>
    </xf>
    <xf numFmtId="1" fontId="29" fillId="0" borderId="16" xfId="1" applyNumberFormat="1" applyFont="1" applyBorder="1" applyAlignment="1">
      <alignment horizontal="center" vertical="center" wrapText="1"/>
    </xf>
    <xf numFmtId="12" fontId="37" fillId="0" borderId="16" xfId="0" quotePrefix="1" applyNumberFormat="1" applyFont="1" applyBorder="1" applyAlignment="1">
      <alignment horizontal="center" vertical="center" wrapText="1"/>
    </xf>
    <xf numFmtId="1" fontId="37" fillId="0" borderId="16" xfId="2" applyNumberFormat="1" applyFont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12" fontId="31" fillId="0" borderId="16" xfId="0" quotePrefix="1" applyNumberFormat="1" applyFont="1" applyBorder="1" applyAlignment="1">
      <alignment horizontal="center" vertical="center" wrapText="1"/>
    </xf>
    <xf numFmtId="12" fontId="26" fillId="0" borderId="16" xfId="0" quotePrefix="1" applyNumberFormat="1" applyFont="1" applyBorder="1" applyAlignment="1">
      <alignment horizontal="center" vertical="center" wrapText="1"/>
    </xf>
    <xf numFmtId="0" fontId="40" fillId="0" borderId="0" xfId="60" applyFont="1"/>
    <xf numFmtId="0" fontId="0" fillId="0" borderId="0" xfId="0" applyAlignment="1">
      <alignment wrapText="1"/>
    </xf>
    <xf numFmtId="0" fontId="76" fillId="21" borderId="16" xfId="0" applyFont="1" applyFill="1" applyBorder="1" applyAlignment="1">
      <alignment vertical="center"/>
    </xf>
    <xf numFmtId="0" fontId="77" fillId="0" borderId="16" xfId="0" applyFont="1" applyBorder="1" applyAlignment="1">
      <alignment horizontal="center"/>
    </xf>
    <xf numFmtId="0" fontId="77" fillId="0" borderId="16" xfId="0" quotePrefix="1" applyFont="1" applyBorder="1" applyAlignment="1">
      <alignment horizontal="center"/>
    </xf>
    <xf numFmtId="16" fontId="77" fillId="0" borderId="16" xfId="0" quotePrefix="1" applyNumberFormat="1" applyFont="1" applyBorder="1" applyAlignment="1">
      <alignment horizontal="center"/>
    </xf>
    <xf numFmtId="0" fontId="36" fillId="0" borderId="0" xfId="60" applyFont="1" applyAlignment="1">
      <alignment vertical="center"/>
    </xf>
    <xf numFmtId="0" fontId="36" fillId="7" borderId="41" xfId="60" applyFont="1" applyFill="1" applyBorder="1" applyAlignment="1">
      <alignment horizontal="left" vertical="center"/>
    </xf>
    <xf numFmtId="14" fontId="36" fillId="16" borderId="41" xfId="60" applyNumberFormat="1" applyFont="1" applyFill="1" applyBorder="1" applyAlignment="1">
      <alignment horizontal="center" vertical="center"/>
    </xf>
    <xf numFmtId="0" fontId="36" fillId="0" borderId="6" xfId="60" applyFont="1" applyBorder="1" applyAlignment="1">
      <alignment horizontal="center" vertical="center"/>
    </xf>
    <xf numFmtId="0" fontId="36" fillId="16" borderId="41" xfId="60" applyFont="1" applyFill="1" applyBorder="1" applyAlignment="1">
      <alignment horizontal="center" vertical="center"/>
    </xf>
    <xf numFmtId="0" fontId="78" fillId="16" borderId="41" xfId="60" applyFont="1" applyFill="1" applyBorder="1" applyAlignment="1">
      <alignment horizontal="center" vertical="center"/>
    </xf>
    <xf numFmtId="0" fontId="36" fillId="0" borderId="0" xfId="60" applyFont="1" applyAlignment="1">
      <alignment horizontal="left" vertical="center"/>
    </xf>
    <xf numFmtId="0" fontId="0" fillId="0" borderId="42" xfId="0" applyBorder="1"/>
    <xf numFmtId="0" fontId="40" fillId="0" borderId="43" xfId="60" applyFont="1" applyBorder="1"/>
    <xf numFmtId="0" fontId="40" fillId="0" borderId="44" xfId="60" applyFont="1" applyBorder="1"/>
    <xf numFmtId="0" fontId="40" fillId="0" borderId="44" xfId="60" applyFont="1" applyBorder="1" applyAlignment="1">
      <alignment wrapText="1"/>
    </xf>
    <xf numFmtId="0" fontId="38" fillId="7" borderId="41" xfId="60" applyFont="1" applyFill="1" applyBorder="1" applyAlignment="1">
      <alignment horizontal="center" vertical="center"/>
    </xf>
    <xf numFmtId="0" fontId="38" fillId="7" borderId="5" xfId="60" applyFont="1" applyFill="1" applyBorder="1" applyAlignment="1">
      <alignment horizontal="center" vertical="center"/>
    </xf>
    <xf numFmtId="0" fontId="38" fillId="7" borderId="41" xfId="60" applyFont="1" applyFill="1" applyBorder="1" applyAlignment="1">
      <alignment horizontal="center" vertical="center" wrapText="1"/>
    </xf>
    <xf numFmtId="0" fontId="38" fillId="7" borderId="7" xfId="60" applyFont="1" applyFill="1" applyBorder="1" applyAlignment="1">
      <alignment horizontal="center" vertical="center" wrapText="1"/>
    </xf>
    <xf numFmtId="0" fontId="36" fillId="0" borderId="0" xfId="60" applyFont="1" applyAlignment="1">
      <alignment horizontal="center" vertical="center"/>
    </xf>
    <xf numFmtId="0" fontId="36" fillId="0" borderId="45" xfId="60" applyFont="1" applyBorder="1" applyAlignment="1">
      <alignment horizontal="center" vertical="center"/>
    </xf>
    <xf numFmtId="0" fontId="36" fillId="0" borderId="45" xfId="60" applyFont="1" applyBorder="1" applyAlignment="1">
      <alignment horizontal="center" vertical="center" wrapText="1"/>
    </xf>
    <xf numFmtId="0" fontId="36" fillId="0" borderId="49" xfId="60" applyFont="1" applyBorder="1" applyAlignment="1">
      <alignment horizontal="center" vertical="center"/>
    </xf>
    <xf numFmtId="0" fontId="36" fillId="0" borderId="50" xfId="60" applyFont="1" applyBorder="1" applyAlignment="1">
      <alignment horizontal="center" vertical="center" wrapText="1"/>
    </xf>
    <xf numFmtId="0" fontId="36" fillId="0" borderId="54" xfId="60" applyFont="1" applyBorder="1" applyAlignment="1">
      <alignment horizontal="center" vertical="center"/>
    </xf>
    <xf numFmtId="0" fontId="36" fillId="0" borderId="55" xfId="60" applyFont="1" applyBorder="1" applyAlignment="1">
      <alignment horizontal="center" vertical="center"/>
    </xf>
    <xf numFmtId="0" fontId="36" fillId="0" borderId="56" xfId="60" applyFont="1" applyBorder="1" applyAlignment="1">
      <alignment horizontal="center" vertical="center" wrapText="1"/>
    </xf>
    <xf numFmtId="0" fontId="36" fillId="0" borderId="56" xfId="60" applyFont="1" applyBorder="1" applyAlignment="1">
      <alignment horizontal="center" vertical="center"/>
    </xf>
    <xf numFmtId="0" fontId="36" fillId="0" borderId="0" xfId="60" applyFont="1" applyAlignment="1">
      <alignment horizontal="left" vertical="center" wrapText="1"/>
    </xf>
    <xf numFmtId="0" fontId="36" fillId="0" borderId="0" xfId="0" applyFont="1" applyAlignment="1">
      <alignment vertical="center"/>
    </xf>
    <xf numFmtId="0" fontId="36" fillId="0" borderId="0" xfId="60" applyFont="1" applyAlignment="1">
      <alignment horizontal="center" vertical="top"/>
    </xf>
    <xf numFmtId="0" fontId="36" fillId="0" borderId="0" xfId="60" applyFont="1" applyAlignment="1">
      <alignment horizontal="center" vertical="top" wrapText="1"/>
    </xf>
    <xf numFmtId="0" fontId="40" fillId="0" borderId="0" xfId="60" applyFont="1" applyAlignment="1">
      <alignment vertical="center"/>
    </xf>
    <xf numFmtId="0" fontId="40" fillId="0" borderId="0" xfId="60" applyFont="1" applyAlignment="1">
      <alignment vertical="center" wrapText="1"/>
    </xf>
    <xf numFmtId="0" fontId="81" fillId="0" borderId="0" xfId="60" applyFont="1" applyAlignment="1">
      <alignment vertical="center"/>
    </xf>
    <xf numFmtId="0" fontId="40" fillId="0" borderId="0" xfId="6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vertical="center" wrapText="1"/>
    </xf>
    <xf numFmtId="0" fontId="36" fillId="0" borderId="0" xfId="0" quotePrefix="1" applyFont="1" applyAlignment="1">
      <alignment vertical="center" wrapText="1"/>
    </xf>
    <xf numFmtId="0" fontId="77" fillId="0" borderId="0" xfId="0" applyFont="1"/>
    <xf numFmtId="0" fontId="77" fillId="3" borderId="0" xfId="0" applyFont="1" applyFill="1" applyAlignment="1">
      <alignment horizontal="center"/>
    </xf>
    <xf numFmtId="0" fontId="77" fillId="3" borderId="0" xfId="0" applyFont="1" applyFill="1"/>
    <xf numFmtId="0" fontId="82" fillId="0" borderId="0" xfId="0" applyFont="1"/>
    <xf numFmtId="0" fontId="65" fillId="3" borderId="0" xfId="0" applyFont="1" applyFill="1" applyAlignment="1">
      <alignment horizontal="left"/>
    </xf>
    <xf numFmtId="0" fontId="82" fillId="3" borderId="0" xfId="0" applyFont="1" applyFill="1" applyAlignment="1">
      <alignment horizontal="center"/>
    </xf>
    <xf numFmtId="0" fontId="82" fillId="3" borderId="0" xfId="0" applyFont="1" applyFill="1"/>
    <xf numFmtId="0" fontId="76" fillId="18" borderId="0" xfId="0" applyFont="1" applyFill="1" applyAlignment="1">
      <alignment horizontal="center" vertical="center"/>
    </xf>
    <xf numFmtId="0" fontId="76" fillId="7" borderId="0" xfId="0" applyFont="1" applyFill="1" applyAlignment="1">
      <alignment horizontal="center" vertical="center"/>
    </xf>
    <xf numFmtId="0" fontId="76" fillId="3" borderId="0" xfId="0" applyFont="1" applyFill="1" applyAlignment="1">
      <alignment horizontal="center" vertical="center"/>
    </xf>
    <xf numFmtId="0" fontId="76" fillId="7" borderId="0" xfId="0" applyFont="1" applyFill="1" applyAlignment="1">
      <alignment horizontal="center" vertical="center" wrapText="1"/>
    </xf>
    <xf numFmtId="0" fontId="76" fillId="18" borderId="0" xfId="0" applyFont="1" applyFill="1"/>
    <xf numFmtId="0" fontId="83" fillId="3" borderId="0" xfId="0" applyFont="1" applyFill="1" applyAlignment="1">
      <alignment vertical="center"/>
    </xf>
    <xf numFmtId="0" fontId="83" fillId="3" borderId="0" xfId="0" applyFont="1" applyFill="1" applyAlignment="1">
      <alignment horizontal="left" vertical="center" indent="5"/>
    </xf>
    <xf numFmtId="0" fontId="0" fillId="3" borderId="0" xfId="0" applyFill="1"/>
    <xf numFmtId="0" fontId="77" fillId="18" borderId="0" xfId="0" applyFont="1" applyFill="1"/>
    <xf numFmtId="0" fontId="84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7" fillId="3" borderId="0" xfId="0" applyFont="1" applyFill="1" applyAlignment="1">
      <alignment horizontal="center" wrapText="1"/>
    </xf>
    <xf numFmtId="0" fontId="77" fillId="3" borderId="0" xfId="0" applyFont="1" applyFill="1" applyAlignment="1">
      <alignment horizontal="left"/>
    </xf>
    <xf numFmtId="0" fontId="84" fillId="3" borderId="0" xfId="0" applyFont="1" applyFill="1" applyAlignment="1">
      <alignment horizontal="left" vertical="center" indent="5"/>
    </xf>
    <xf numFmtId="0" fontId="84" fillId="3" borderId="0" xfId="0" applyFont="1" applyFill="1" applyAlignment="1">
      <alignment horizontal="center" vertical="center"/>
    </xf>
    <xf numFmtId="1" fontId="42" fillId="2" borderId="15" xfId="0" applyNumberFormat="1" applyFont="1" applyFill="1" applyBorder="1" applyAlignment="1">
      <alignment vertical="center"/>
    </xf>
    <xf numFmtId="1" fontId="28" fillId="2" borderId="17" xfId="0" applyNumberFormat="1" applyFont="1" applyFill="1" applyBorder="1" applyAlignment="1">
      <alignment horizontal="center" vertical="center" wrapText="1"/>
    </xf>
    <xf numFmtId="1" fontId="28" fillId="2" borderId="15" xfId="0" applyNumberFormat="1" applyFont="1" applyFill="1" applyBorder="1" applyAlignment="1">
      <alignment horizontal="center" vertical="center" wrapText="1"/>
    </xf>
    <xf numFmtId="0" fontId="28" fillId="2" borderId="16" xfId="0" applyFont="1" applyFill="1" applyBorder="1" applyAlignment="1">
      <alignment horizontal="center" vertical="center" wrapText="1"/>
    </xf>
    <xf numFmtId="0" fontId="28" fillId="2" borderId="16" xfId="0" applyFont="1" applyFill="1" applyBorder="1" applyAlignment="1">
      <alignment horizontal="center" vertical="center"/>
    </xf>
    <xf numFmtId="15" fontId="29" fillId="2" borderId="1" xfId="0" quotePrefix="1" applyNumberFormat="1" applyFont="1" applyFill="1" applyBorder="1" applyAlignment="1">
      <alignment horizontal="left" vertical="center"/>
    </xf>
    <xf numFmtId="15" fontId="29" fillId="2" borderId="1" xfId="0" applyNumberFormat="1" applyFont="1" applyFill="1" applyBorder="1" applyAlignment="1">
      <alignment horizontal="left" vertical="center"/>
    </xf>
    <xf numFmtId="0" fontId="42" fillId="7" borderId="20" xfId="0" applyFont="1" applyFill="1" applyBorder="1" applyAlignment="1">
      <alignment horizontal="center" vertical="center" wrapText="1"/>
    </xf>
    <xf numFmtId="0" fontId="42" fillId="7" borderId="19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2" fillId="7" borderId="5" xfId="0" applyFont="1" applyFill="1" applyBorder="1" applyAlignment="1">
      <alignment horizontal="center" vertical="center"/>
    </xf>
    <xf numFmtId="0" fontId="22" fillId="7" borderId="6" xfId="0" applyFont="1" applyFill="1" applyBorder="1" applyAlignment="1">
      <alignment horizontal="center" vertical="center"/>
    </xf>
    <xf numFmtId="0" fontId="22" fillId="7" borderId="7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9" xfId="0" applyFont="1" applyFill="1" applyBorder="1" applyAlignment="1">
      <alignment horizontal="center" vertical="center"/>
    </xf>
    <xf numFmtId="0" fontId="22" fillId="7" borderId="16" xfId="0" applyFont="1" applyFill="1" applyBorder="1" applyAlignment="1">
      <alignment horizontal="center" vertical="center"/>
    </xf>
    <xf numFmtId="0" fontId="28" fillId="2" borderId="17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/>
    </xf>
    <xf numFmtId="0" fontId="23" fillId="0" borderId="16" xfId="0" quotePrefix="1" applyFont="1" applyBorder="1" applyAlignment="1">
      <alignment horizontal="center" vertical="center"/>
    </xf>
    <xf numFmtId="0" fontId="29" fillId="2" borderId="1" xfId="0" applyFont="1" applyFill="1" applyBorder="1" applyAlignment="1">
      <alignment horizontal="left" vertical="center" wrapText="1"/>
    </xf>
    <xf numFmtId="0" fontId="57" fillId="3" borderId="16" xfId="0" applyFont="1" applyFill="1" applyBorder="1" applyAlignment="1">
      <alignment horizontal="center" vertical="center" wrapText="1"/>
    </xf>
    <xf numFmtId="0" fontId="56" fillId="3" borderId="16" xfId="0" applyFont="1" applyFill="1" applyBorder="1" applyAlignment="1">
      <alignment horizontal="center" vertical="center" wrapText="1"/>
    </xf>
    <xf numFmtId="1" fontId="29" fillId="0" borderId="17" xfId="0" applyNumberFormat="1" applyFont="1" applyBorder="1" applyAlignment="1">
      <alignment horizontal="center" vertical="center" wrapText="1"/>
    </xf>
    <xf numFmtId="1" fontId="29" fillId="0" borderId="14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" fontId="29" fillId="0" borderId="14" xfId="0" applyNumberFormat="1" applyFont="1" applyBorder="1" applyAlignment="1">
      <alignment horizontal="center" vertical="center" wrapText="1"/>
    </xf>
    <xf numFmtId="1" fontId="29" fillId="0" borderId="15" xfId="0" applyNumberFormat="1" applyFont="1" applyBorder="1" applyAlignment="1">
      <alignment horizontal="center" vertical="center" wrapText="1"/>
    </xf>
    <xf numFmtId="0" fontId="22" fillId="7" borderId="9" xfId="0" applyFont="1" applyFill="1" applyBorder="1" applyAlignment="1">
      <alignment horizontal="center" vertical="center" wrapText="1"/>
    </xf>
    <xf numFmtId="0" fontId="22" fillId="7" borderId="6" xfId="0" applyFont="1" applyFill="1" applyBorder="1" applyAlignment="1">
      <alignment horizontal="center" vertical="center" wrapText="1"/>
    </xf>
    <xf numFmtId="0" fontId="22" fillId="7" borderId="7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0" fontId="22" fillId="7" borderId="18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22" fillId="7" borderId="19" xfId="0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 wrapText="1"/>
    </xf>
    <xf numFmtId="0" fontId="25" fillId="2" borderId="17" xfId="0" quotePrefix="1" applyFont="1" applyFill="1" applyBorder="1" applyAlignment="1">
      <alignment horizontal="left" vertical="center" wrapText="1"/>
    </xf>
    <xf numFmtId="0" fontId="25" fillId="2" borderId="14" xfId="0" quotePrefix="1" applyFont="1" applyFill="1" applyBorder="1" applyAlignment="1">
      <alignment horizontal="left" vertical="center" wrapText="1"/>
    </xf>
    <xf numFmtId="0" fontId="25" fillId="2" borderId="15" xfId="0" quotePrefix="1" applyFont="1" applyFill="1" applyBorder="1" applyAlignment="1">
      <alignment horizontal="left" vertical="center" wrapText="1"/>
    </xf>
    <xf numFmtId="0" fontId="25" fillId="2" borderId="17" xfId="0" applyFont="1" applyFill="1" applyBorder="1" applyAlignment="1">
      <alignment horizontal="center" vertical="center" wrapText="1"/>
    </xf>
    <xf numFmtId="0" fontId="25" fillId="2" borderId="15" xfId="0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0" fontId="25" fillId="2" borderId="25" xfId="0" quotePrefix="1" applyFont="1" applyFill="1" applyBorder="1" applyAlignment="1">
      <alignment horizontal="center" vertical="center" wrapText="1"/>
    </xf>
    <xf numFmtId="0" fontId="25" fillId="2" borderId="26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0" xfId="0" quotePrefix="1" applyFont="1" applyFill="1" applyAlignment="1">
      <alignment horizontal="center" vertical="center" wrapText="1"/>
    </xf>
    <xf numFmtId="0" fontId="25" fillId="2" borderId="32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11" borderId="17" xfId="0" applyFont="1" applyFill="1" applyBorder="1" applyAlignment="1">
      <alignment horizontal="left" vertical="center" wrapText="1"/>
    </xf>
    <xf numFmtId="0" fontId="25" fillId="11" borderId="15" xfId="0" applyFont="1" applyFill="1" applyBorder="1" applyAlignment="1">
      <alignment horizontal="left" vertical="center" wrapText="1"/>
    </xf>
    <xf numFmtId="0" fontId="21" fillId="0" borderId="16" xfId="0" quotePrefix="1" applyFont="1" applyBorder="1" applyAlignment="1">
      <alignment horizontal="center" vertical="center" wrapText="1"/>
    </xf>
    <xf numFmtId="0" fontId="45" fillId="2" borderId="0" xfId="0" applyFont="1" applyFill="1" applyAlignment="1">
      <alignment horizontal="left" vertical="center" wrapText="1"/>
    </xf>
    <xf numFmtId="0" fontId="28" fillId="2" borderId="17" xfId="0" quotePrefix="1" applyFont="1" applyFill="1" applyBorder="1" applyAlignment="1">
      <alignment horizontal="center" vertical="center" wrapText="1"/>
    </xf>
    <xf numFmtId="0" fontId="28" fillId="2" borderId="14" xfId="0" quotePrefix="1" applyFont="1" applyFill="1" applyBorder="1" applyAlignment="1">
      <alignment horizontal="center" vertical="center" wrapText="1"/>
    </xf>
    <xf numFmtId="0" fontId="28" fillId="2" borderId="15" xfId="0" quotePrefix="1" applyFont="1" applyFill="1" applyBorder="1" applyAlignment="1">
      <alignment horizontal="center" vertical="center" wrapText="1"/>
    </xf>
    <xf numFmtId="0" fontId="60" fillId="0" borderId="17" xfId="0" quotePrefix="1" applyFont="1" applyBorder="1" applyAlignment="1">
      <alignment horizontal="center" vertical="center"/>
    </xf>
    <xf numFmtId="0" fontId="60" fillId="0" borderId="14" xfId="0" quotePrefix="1" applyFont="1" applyBorder="1" applyAlignment="1">
      <alignment horizontal="center" vertical="center"/>
    </xf>
    <xf numFmtId="0" fontId="60" fillId="0" borderId="15" xfId="0" quotePrefix="1" applyFont="1" applyBorder="1" applyAlignment="1">
      <alignment horizontal="center" vertical="center"/>
    </xf>
    <xf numFmtId="0" fontId="45" fillId="0" borderId="0" xfId="0" quotePrefix="1" applyFont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8" fillId="2" borderId="14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0" fontId="26" fillId="0" borderId="17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5" fillId="2" borderId="17" xfId="0" quotePrefix="1" applyFont="1" applyFill="1" applyBorder="1" applyAlignment="1">
      <alignment horizontal="center" vertical="center" wrapText="1"/>
    </xf>
    <xf numFmtId="0" fontId="25" fillId="2" borderId="14" xfId="0" quotePrefix="1" applyFont="1" applyFill="1" applyBorder="1" applyAlignment="1">
      <alignment horizontal="center" vertical="center" wrapText="1"/>
    </xf>
    <xf numFmtId="0" fontId="25" fillId="2" borderId="15" xfId="0" quotePrefix="1" applyFont="1" applyFill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3" borderId="17" xfId="0" applyFont="1" applyFill="1" applyBorder="1" applyAlignment="1">
      <alignment horizontal="center" vertical="center" wrapText="1"/>
    </xf>
    <xf numFmtId="0" fontId="29" fillId="3" borderId="14" xfId="0" applyFont="1" applyFill="1" applyBorder="1" applyAlignment="1">
      <alignment horizontal="center" vertical="center" wrapText="1"/>
    </xf>
    <xf numFmtId="0" fontId="29" fillId="3" borderId="25" xfId="0" applyFont="1" applyFill="1" applyBorder="1" applyAlignment="1">
      <alignment horizontal="center" vertical="center" wrapText="1"/>
    </xf>
    <xf numFmtId="0" fontId="29" fillId="3" borderId="26" xfId="0" applyFont="1" applyFill="1" applyBorder="1" applyAlignment="1">
      <alignment horizontal="center" vertical="center" wrapText="1"/>
    </xf>
    <xf numFmtId="0" fontId="26" fillId="3" borderId="17" xfId="0" applyFont="1" applyFill="1" applyBorder="1" applyAlignment="1">
      <alignment horizontal="center" vertical="center" wrapText="1"/>
    </xf>
    <xf numFmtId="0" fontId="26" fillId="3" borderId="14" xfId="0" applyFont="1" applyFill="1" applyBorder="1" applyAlignment="1">
      <alignment horizontal="center" vertical="center" wrapText="1"/>
    </xf>
    <xf numFmtId="0" fontId="26" fillId="3" borderId="25" xfId="0" applyFont="1" applyFill="1" applyBorder="1" applyAlignment="1">
      <alignment horizontal="center" vertical="center" wrapText="1"/>
    </xf>
    <xf numFmtId="0" fontId="26" fillId="3" borderId="26" xfId="0" applyFont="1" applyFill="1" applyBorder="1" applyAlignment="1">
      <alignment horizontal="center" vertical="center" wrapText="1"/>
    </xf>
    <xf numFmtId="0" fontId="28" fillId="11" borderId="17" xfId="0" applyFont="1" applyFill="1" applyBorder="1" applyAlignment="1">
      <alignment horizontal="left" vertical="center" wrapText="1"/>
    </xf>
    <xf numFmtId="0" fontId="28" fillId="11" borderId="15" xfId="0" applyFont="1" applyFill="1" applyBorder="1" applyAlignment="1">
      <alignment horizontal="left" vertical="center" wrapText="1"/>
    </xf>
    <xf numFmtId="0" fontId="29" fillId="3" borderId="12" xfId="0" applyFont="1" applyFill="1" applyBorder="1" applyAlignment="1">
      <alignment horizontal="center" vertical="center" wrapText="1"/>
    </xf>
    <xf numFmtId="0" fontId="29" fillId="3" borderId="28" xfId="0" applyFont="1" applyFill="1" applyBorder="1" applyAlignment="1">
      <alignment horizontal="center" vertical="center" wrapText="1"/>
    </xf>
    <xf numFmtId="0" fontId="29" fillId="3" borderId="30" xfId="0" applyFont="1" applyFill="1" applyBorder="1" applyAlignment="1">
      <alignment horizontal="center" vertical="center" wrapText="1"/>
    </xf>
    <xf numFmtId="0" fontId="26" fillId="3" borderId="15" xfId="0" applyFont="1" applyFill="1" applyBorder="1" applyAlignment="1">
      <alignment horizontal="center" vertical="center" wrapText="1"/>
    </xf>
    <xf numFmtId="1" fontId="29" fillId="20" borderId="17" xfId="0" applyNumberFormat="1" applyFont="1" applyFill="1" applyBorder="1" applyAlignment="1">
      <alignment horizontal="center" vertical="center" wrapText="1"/>
    </xf>
    <xf numFmtId="1" fontId="29" fillId="20" borderId="14" xfId="0" applyNumberFormat="1" applyFont="1" applyFill="1" applyBorder="1" applyAlignment="1">
      <alignment horizontal="center" vertical="center" wrapText="1"/>
    </xf>
    <xf numFmtId="1" fontId="29" fillId="20" borderId="15" xfId="0" applyNumberFormat="1" applyFont="1" applyFill="1" applyBorder="1" applyAlignment="1">
      <alignment horizontal="center" vertical="center" wrapText="1"/>
    </xf>
    <xf numFmtId="0" fontId="28" fillId="2" borderId="59" xfId="0" applyFont="1" applyFill="1" applyBorder="1" applyAlignment="1">
      <alignment horizontal="center" vertical="center"/>
    </xf>
    <xf numFmtId="0" fontId="28" fillId="2" borderId="60" xfId="0" applyFont="1" applyFill="1" applyBorder="1" applyAlignment="1">
      <alignment horizontal="center" vertical="center"/>
    </xf>
    <xf numFmtId="0" fontId="28" fillId="2" borderId="61" xfId="0" applyFont="1" applyFill="1" applyBorder="1" applyAlignment="1">
      <alignment horizontal="center" vertical="center" wrapText="1"/>
    </xf>
    <xf numFmtId="0" fontId="28" fillId="2" borderId="62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28" fillId="2" borderId="30" xfId="0" applyFont="1" applyFill="1" applyBorder="1" applyAlignment="1">
      <alignment horizontal="center" vertical="center" wrapText="1"/>
    </xf>
    <xf numFmtId="0" fontId="39" fillId="2" borderId="63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1" fontId="29" fillId="0" borderId="17" xfId="0" applyNumberFormat="1" applyFont="1" applyBorder="1" applyAlignment="1">
      <alignment horizontal="left" vertical="center" wrapText="1"/>
    </xf>
    <xf numFmtId="1" fontId="29" fillId="0" borderId="14" xfId="0" applyNumberFormat="1" applyFont="1" applyBorder="1" applyAlignment="1">
      <alignment horizontal="left" vertical="center"/>
    </xf>
    <xf numFmtId="1" fontId="29" fillId="0" borderId="15" xfId="0" applyNumberFormat="1" applyFont="1" applyBorder="1" applyAlignment="1">
      <alignment horizontal="left" vertical="center"/>
    </xf>
    <xf numFmtId="0" fontId="28" fillId="20" borderId="17" xfId="0" applyFont="1" applyFill="1" applyBorder="1" applyAlignment="1">
      <alignment horizontal="left" vertical="center" wrapText="1"/>
    </xf>
    <xf numFmtId="0" fontId="28" fillId="20" borderId="15" xfId="0" applyFont="1" applyFill="1" applyBorder="1" applyAlignment="1">
      <alignment horizontal="left" vertical="center" wrapText="1"/>
    </xf>
    <xf numFmtId="0" fontId="25" fillId="20" borderId="17" xfId="0" applyFont="1" applyFill="1" applyBorder="1" applyAlignment="1">
      <alignment horizontal="left" vertical="center" wrapText="1"/>
    </xf>
    <xf numFmtId="0" fontId="25" fillId="20" borderId="15" xfId="0" applyFont="1" applyFill="1" applyBorder="1" applyAlignment="1">
      <alignment horizontal="left" vertical="center" wrapText="1"/>
    </xf>
    <xf numFmtId="1" fontId="37" fillId="7" borderId="17" xfId="2" applyNumberFormat="1" applyFont="1" applyFill="1" applyBorder="1" applyAlignment="1">
      <alignment horizontal="center" vertical="center" wrapText="1"/>
    </xf>
    <xf numFmtId="1" fontId="37" fillId="7" borderId="14" xfId="2" applyNumberFormat="1" applyFont="1" applyFill="1" applyBorder="1" applyAlignment="1">
      <alignment horizontal="center" vertical="center" wrapText="1"/>
    </xf>
    <xf numFmtId="1" fontId="37" fillId="0" borderId="17" xfId="2" applyNumberFormat="1" applyFont="1" applyBorder="1" applyAlignment="1">
      <alignment horizontal="center" vertical="center" wrapText="1"/>
    </xf>
    <xf numFmtId="1" fontId="37" fillId="0" borderId="14" xfId="2" applyNumberFormat="1" applyFont="1" applyBorder="1" applyAlignment="1">
      <alignment horizontal="center" vertical="center" wrapText="1"/>
    </xf>
    <xf numFmtId="1" fontId="37" fillId="7" borderId="16" xfId="2" applyNumberFormat="1" applyFont="1" applyFill="1" applyBorder="1" applyAlignment="1">
      <alignment horizontal="center" vertical="center" wrapText="1"/>
    </xf>
    <xf numFmtId="0" fontId="37" fillId="0" borderId="17" xfId="2" applyFont="1" applyBorder="1" applyAlignment="1">
      <alignment horizontal="center"/>
    </xf>
    <xf numFmtId="0" fontId="37" fillId="0" borderId="14" xfId="2" applyFont="1" applyBorder="1" applyAlignment="1">
      <alignment horizontal="center"/>
    </xf>
    <xf numFmtId="0" fontId="37" fillId="7" borderId="17" xfId="2" applyFont="1" applyFill="1" applyBorder="1" applyAlignment="1">
      <alignment horizontal="center" vertical="center" wrapText="1"/>
    </xf>
    <xf numFmtId="0" fontId="37" fillId="7" borderId="14" xfId="2" applyFont="1" applyFill="1" applyBorder="1" applyAlignment="1">
      <alignment horizontal="center" vertical="center" wrapText="1"/>
    </xf>
    <xf numFmtId="0" fontId="49" fillId="0" borderId="29" xfId="2" applyFont="1" applyBorder="1" applyAlignment="1">
      <alignment horizontal="center" vertical="center" wrapText="1"/>
    </xf>
    <xf numFmtId="0" fontId="49" fillId="0" borderId="11" xfId="2" applyFont="1" applyBorder="1" applyAlignment="1">
      <alignment horizontal="center" vertical="center" wrapText="1"/>
    </xf>
    <xf numFmtId="1" fontId="37" fillId="0" borderId="29" xfId="2" applyNumberFormat="1" applyFont="1" applyBorder="1" applyAlignment="1">
      <alignment horizontal="center" vertical="top" wrapText="1"/>
    </xf>
    <xf numFmtId="1" fontId="37" fillId="0" borderId="11" xfId="2" applyNumberFormat="1" applyFont="1" applyBorder="1" applyAlignment="1">
      <alignment horizontal="center" vertical="top" wrapText="1"/>
    </xf>
    <xf numFmtId="0" fontId="21" fillId="0" borderId="31" xfId="2" applyFont="1" applyBorder="1" applyAlignment="1">
      <alignment horizontal="center" vertical="top" wrapText="1"/>
    </xf>
    <xf numFmtId="0" fontId="21" fillId="0" borderId="12" xfId="2" applyFont="1" applyBorder="1" applyAlignment="1">
      <alignment horizontal="center" vertical="top" wrapText="1"/>
    </xf>
    <xf numFmtId="1" fontId="37" fillId="0" borderId="31" xfId="2" applyNumberFormat="1" applyFont="1" applyBorder="1" applyAlignment="1">
      <alignment horizontal="center" vertical="top" wrapText="1"/>
    </xf>
    <xf numFmtId="1" fontId="37" fillId="0" borderId="12" xfId="2" applyNumberFormat="1" applyFont="1" applyBorder="1" applyAlignment="1">
      <alignment horizontal="center" vertical="top" wrapText="1"/>
    </xf>
    <xf numFmtId="1" fontId="49" fillId="0" borderId="17" xfId="2" applyNumberFormat="1" applyFont="1" applyBorder="1" applyAlignment="1">
      <alignment horizontal="center" vertical="center" wrapText="1"/>
    </xf>
    <xf numFmtId="1" fontId="49" fillId="0" borderId="14" xfId="2" applyNumberFormat="1" applyFont="1" applyBorder="1" applyAlignment="1">
      <alignment horizontal="center" vertical="center" wrapText="1"/>
    </xf>
    <xf numFmtId="0" fontId="31" fillId="0" borderId="17" xfId="2" quotePrefix="1" applyFont="1" applyBorder="1" applyAlignment="1">
      <alignment horizontal="left" wrapText="1"/>
    </xf>
    <xf numFmtId="0" fontId="31" fillId="0" borderId="14" xfId="2" quotePrefix="1" applyFont="1" applyBorder="1" applyAlignment="1">
      <alignment horizontal="left" wrapText="1"/>
    </xf>
    <xf numFmtId="1" fontId="37" fillId="0" borderId="17" xfId="2" applyNumberFormat="1" applyFont="1" applyBorder="1" applyAlignment="1">
      <alignment horizontal="center" wrapText="1"/>
    </xf>
    <xf numFmtId="1" fontId="37" fillId="0" borderId="14" xfId="2" applyNumberFormat="1" applyFont="1" applyBorder="1" applyAlignment="1">
      <alignment horizontal="center" wrapText="1"/>
    </xf>
    <xf numFmtId="0" fontId="63" fillId="0" borderId="31" xfId="0" applyFont="1" applyBorder="1" applyAlignment="1">
      <alignment horizontal="center" vertical="center" wrapText="1"/>
    </xf>
    <xf numFmtId="0" fontId="63" fillId="0" borderId="25" xfId="0" applyFont="1" applyBorder="1" applyAlignment="1">
      <alignment horizontal="center" vertical="center" wrapText="1"/>
    </xf>
    <xf numFmtId="0" fontId="63" fillId="0" borderId="26" xfId="0" applyFont="1" applyBorder="1" applyAlignment="1">
      <alignment horizontal="center" vertical="center" wrapText="1"/>
    </xf>
    <xf numFmtId="0" fontId="63" fillId="0" borderId="35" xfId="0" applyFont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63" fillId="0" borderId="32" xfId="0" applyFont="1" applyBorder="1" applyAlignment="1">
      <alignment horizontal="center" vertical="center" wrapText="1"/>
    </xf>
    <xf numFmtId="0" fontId="63" fillId="0" borderId="12" xfId="0" applyFont="1" applyBorder="1" applyAlignment="1">
      <alignment horizontal="center" vertical="center" wrapText="1"/>
    </xf>
    <xf numFmtId="0" fontId="63" fillId="0" borderId="28" xfId="0" applyFont="1" applyBorder="1" applyAlignment="1">
      <alignment horizontal="center" vertical="center" wrapText="1"/>
    </xf>
    <xf numFmtId="0" fontId="63" fillId="0" borderId="30" xfId="0" applyFont="1" applyBorder="1" applyAlignment="1">
      <alignment horizontal="center" vertical="center" wrapText="1"/>
    </xf>
    <xf numFmtId="0" fontId="61" fillId="0" borderId="16" xfId="0" applyFont="1" applyBorder="1" applyAlignment="1">
      <alignment horizontal="left" vertical="center" wrapText="1"/>
    </xf>
    <xf numFmtId="0" fontId="63" fillId="15" borderId="36" xfId="0" applyFont="1" applyFill="1" applyBorder="1" applyAlignment="1">
      <alignment vertical="center" wrapText="1"/>
    </xf>
    <xf numFmtId="0" fontId="63" fillId="15" borderId="33" xfId="0" applyFont="1" applyFill="1" applyBorder="1" applyAlignment="1">
      <alignment vertical="center" wrapText="1"/>
    </xf>
    <xf numFmtId="0" fontId="63" fillId="15" borderId="34" xfId="0" applyFont="1" applyFill="1" applyBorder="1" applyAlignment="1">
      <alignment vertical="center" wrapText="1"/>
    </xf>
    <xf numFmtId="0" fontId="54" fillId="0" borderId="15" xfId="0" applyFont="1" applyBorder="1" applyAlignment="1">
      <alignment horizontal="center" vertical="center"/>
    </xf>
    <xf numFmtId="0" fontId="38" fillId="7" borderId="5" xfId="60" applyFont="1" applyFill="1" applyBorder="1" applyAlignment="1">
      <alignment horizontal="center" vertical="center"/>
    </xf>
    <xf numFmtId="0" fontId="38" fillId="7" borderId="6" xfId="60" applyFont="1" applyFill="1" applyBorder="1" applyAlignment="1">
      <alignment horizontal="center" vertical="center"/>
    </xf>
    <xf numFmtId="0" fontId="36" fillId="7" borderId="41" xfId="60" applyFont="1" applyFill="1" applyBorder="1" applyAlignment="1">
      <alignment horizontal="left" vertical="center"/>
    </xf>
    <xf numFmtId="0" fontId="36" fillId="0" borderId="6" xfId="60" applyFont="1" applyBorder="1" applyAlignment="1">
      <alignment vertical="center"/>
    </xf>
    <xf numFmtId="0" fontId="36" fillId="0" borderId="6" xfId="60" applyFont="1" applyBorder="1" applyAlignment="1">
      <alignment horizontal="left" vertical="center"/>
    </xf>
    <xf numFmtId="0" fontId="36" fillId="0" borderId="0" xfId="60" applyFont="1" applyAlignment="1">
      <alignment horizontal="left" vertical="center" wrapText="1"/>
    </xf>
    <xf numFmtId="16" fontId="36" fillId="0" borderId="46" xfId="60" applyNumberFormat="1" applyFont="1" applyBorder="1" applyAlignment="1">
      <alignment horizontal="left" vertical="center" wrapText="1"/>
    </xf>
    <xf numFmtId="0" fontId="36" fillId="0" borderId="47" xfId="60" applyFont="1" applyBorder="1" applyAlignment="1">
      <alignment horizontal="left" vertical="center" wrapText="1"/>
    </xf>
    <xf numFmtId="0" fontId="36" fillId="0" borderId="48" xfId="60" applyFont="1" applyBorder="1" applyAlignment="1">
      <alignment horizontal="left" vertical="center" wrapText="1"/>
    </xf>
    <xf numFmtId="0" fontId="36" fillId="0" borderId="51" xfId="60" applyFont="1" applyBorder="1" applyAlignment="1">
      <alignment horizontal="left" vertical="center" wrapText="1"/>
    </xf>
    <xf numFmtId="0" fontId="36" fillId="0" borderId="52" xfId="60" applyFont="1" applyBorder="1" applyAlignment="1">
      <alignment horizontal="left" vertical="center" wrapText="1"/>
    </xf>
    <xf numFmtId="0" fontId="36" fillId="0" borderId="53" xfId="60" applyFont="1" applyBorder="1" applyAlignment="1">
      <alignment horizontal="left" vertical="center" wrapText="1"/>
    </xf>
    <xf numFmtId="0" fontId="22" fillId="0" borderId="51" xfId="60" applyFont="1" applyBorder="1" applyAlignment="1">
      <alignment horizontal="left" vertical="center" wrapText="1"/>
    </xf>
    <xf numFmtId="0" fontId="22" fillId="0" borderId="52" xfId="60" applyFont="1" applyBorder="1" applyAlignment="1">
      <alignment horizontal="left" vertical="center" wrapText="1"/>
    </xf>
    <xf numFmtId="0" fontId="22" fillId="0" borderId="53" xfId="60" applyFont="1" applyBorder="1" applyAlignment="1">
      <alignment horizontal="left" vertical="center" wrapText="1"/>
    </xf>
    <xf numFmtId="0" fontId="36" fillId="0" borderId="55" xfId="60" applyFont="1" applyBorder="1" applyAlignment="1">
      <alignment horizontal="left" vertical="center" wrapText="1"/>
    </xf>
    <xf numFmtId="0" fontId="36" fillId="0" borderId="57" xfId="60" applyFont="1" applyBorder="1" applyAlignment="1">
      <alignment horizontal="left" vertical="center" wrapText="1"/>
    </xf>
    <xf numFmtId="0" fontId="36" fillId="0" borderId="58" xfId="60" applyFont="1" applyBorder="1" applyAlignment="1">
      <alignment horizontal="left" vertical="center" wrapText="1"/>
    </xf>
  </cellXfs>
  <cellStyles count="8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10 3" xfId="80" xr:uid="{40E4F220-2C5E-4C3C-A4CF-14F2442B2302}"/>
    <cellStyle name="Comma 2" xfId="12" xr:uid="{00000000-0005-0000-0000-000009000000}"/>
    <cellStyle name="Comma 2 2" xfId="13" xr:uid="{00000000-0005-0000-0000-00000A000000}"/>
    <cellStyle name="Comma 2 4" xfId="62" xr:uid="{00000000-0005-0000-0000-00000B000000}"/>
    <cellStyle name="Comma 2 6" xfId="66" xr:uid="{A5B021ED-D9C0-4B15-878E-1064252E6562}"/>
    <cellStyle name="Comma 3" xfId="14" xr:uid="{00000000-0005-0000-0000-00000C000000}"/>
    <cellStyle name="Comma 4" xfId="15" xr:uid="{00000000-0005-0000-0000-00000D000000}"/>
    <cellStyle name="Comma 6" xfId="70" xr:uid="{DB1186B2-E0AE-4B1D-9F24-55003173C8EC}"/>
    <cellStyle name="Comma 6 2 3" xfId="76" xr:uid="{B4A4A25D-019F-4C43-B453-5772E0C1A5CC}"/>
    <cellStyle name="Comma 74 2" xfId="71" xr:uid="{2C521701-506C-458B-BC64-57F1A605F63B}"/>
    <cellStyle name="Comma 75 2" xfId="77" xr:uid="{2DD5B767-0F4C-4ED9-BEB5-46EBF81FA3E5}"/>
    <cellStyle name="Comma0" xfId="16" xr:uid="{00000000-0005-0000-0000-00000E000000}"/>
    <cellStyle name="Currency 12 2 2" xfId="78" xr:uid="{4018D375-2C2C-404F-B803-EC1C2A59F99D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Hyperlink 2" xfId="69" xr:uid="{5A7B3C7A-5026-47E1-8722-502331908EDB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72" xr:uid="{E6EA4ACC-CE04-403D-A956-690FEA35B14A}"/>
    <cellStyle name="Normal 10 2" xfId="63" xr:uid="{E5DA01D3-EDB3-4844-A625-E13AD577C949}"/>
    <cellStyle name="Normal 10 2 7" xfId="75" xr:uid="{8CEA6A16-37D0-4C74-B305-426AAA8868E3}"/>
    <cellStyle name="Normal 12" xfId="84" xr:uid="{CAD847D7-E4F9-4AB2-A303-2539A6E1D147}"/>
    <cellStyle name="Normal 133" xfId="1" xr:uid="{00000000-0005-0000-0000-00001A000000}"/>
    <cellStyle name="Normal 133 3" xfId="67" xr:uid="{0B9D2ACE-D06F-467D-B172-6DA981507BA2}"/>
    <cellStyle name="Normal 133 3 2" xfId="74" xr:uid="{EBBA5BF9-C41D-4D7A-A5EA-9F9517900EB0}"/>
    <cellStyle name="Normal 133 3 3" xfId="68" xr:uid="{4085588D-981C-4593-AACD-00125420699E}"/>
    <cellStyle name="Normal 137" xfId="73" xr:uid="{06F90CFE-7626-412A-B66F-472EDC5A9409}"/>
    <cellStyle name="Normal 2" xfId="2" xr:uid="{00000000-0005-0000-0000-00001B000000}"/>
    <cellStyle name="Normal 2 2" xfId="27" xr:uid="{00000000-0005-0000-0000-00001C000000}"/>
    <cellStyle name="Normal 2 2 2" xfId="85" xr:uid="{88EF81ED-2AEB-4561-808E-10A458E60CE6}"/>
    <cellStyle name="Normal 2 3" xfId="60" xr:uid="{00000000-0005-0000-0000-00001D000000}"/>
    <cellStyle name="Normal 2 8" xfId="61" xr:uid="{00000000-0005-0000-0000-00001E000000}"/>
    <cellStyle name="Normal 2_112060-QTM" xfId="28" xr:uid="{00000000-0005-0000-0000-00001F000000}"/>
    <cellStyle name="Normal 20 3" xfId="79" xr:uid="{572D7F78-5490-4326-9B6E-D9D1271E2B4C}"/>
    <cellStyle name="Normal 3" xfId="29" xr:uid="{00000000-0005-0000-0000-000020000000}"/>
    <cellStyle name="Normal 3 2" xfId="30" xr:uid="{00000000-0005-0000-0000-000021000000}"/>
    <cellStyle name="Normal 3 2 4" xfId="64" xr:uid="{3025E650-7F38-4D33-A3C7-6BB541D78F50}"/>
    <cellStyle name="Normal 3 3" xfId="31" xr:uid="{00000000-0005-0000-0000-000022000000}"/>
    <cellStyle name="Normal 3_111030-111048-111061-QTCN" xfId="32" xr:uid="{00000000-0005-0000-0000-000023000000}"/>
    <cellStyle name="Normal 4" xfId="33" xr:uid="{00000000-0005-0000-0000-000024000000}"/>
    <cellStyle name="Normal 4 2" xfId="34" xr:uid="{00000000-0005-0000-0000-000025000000}"/>
    <cellStyle name="Normal 4 5" xfId="65" xr:uid="{6B8EAE36-4926-4129-893D-CAC212B6AE63}"/>
    <cellStyle name="Normal 4 5 2" xfId="86" xr:uid="{734A65DA-EF13-4CAA-8767-CDE9A2D4F7E4}"/>
    <cellStyle name="Normal 5" xfId="35" xr:uid="{00000000-0005-0000-0000-000026000000}"/>
    <cellStyle name="Normal 6" xfId="36" xr:uid="{00000000-0005-0000-0000-000027000000}"/>
    <cellStyle name="Normal 7" xfId="59" xr:uid="{00000000-0005-0000-0000-000028000000}"/>
    <cellStyle name="Normal 8" xfId="83" xr:uid="{BB590F84-4A30-4A11-827C-C22A78F4F6C2}"/>
    <cellStyle name="Percent [2]" xfId="37" xr:uid="{00000000-0005-0000-0000-000029000000}"/>
    <cellStyle name="Percent 2" xfId="38" xr:uid="{00000000-0005-0000-0000-00002A000000}"/>
    <cellStyle name="Percent 2 2" xfId="39" xr:uid="{00000000-0005-0000-0000-00002B000000}"/>
    <cellStyle name="Percent 2 3" xfId="40" xr:uid="{00000000-0005-0000-0000-00002C000000}"/>
    <cellStyle name="Percent 3" xfId="41" xr:uid="{00000000-0005-0000-0000-00002D000000}"/>
    <cellStyle name="SAPBEXstdData" xfId="42" xr:uid="{00000000-0005-0000-0000-00002E000000}"/>
    <cellStyle name="SAPBEXstdData 2" xfId="81" xr:uid="{47CB1C9F-25FB-4BE2-8DE8-89D1D7AA6278}"/>
    <cellStyle name="SAPBEXstdItem" xfId="43" xr:uid="{00000000-0005-0000-0000-00002F000000}"/>
    <cellStyle name="SAPBEXstdItem 2" xfId="82" xr:uid="{E89EE98F-C4BC-4F0F-9BDD-04555E44E115}"/>
    <cellStyle name="Style 1" xfId="44" xr:uid="{00000000-0005-0000-0000-000030000000}"/>
    <cellStyle name="Times New Roman" xfId="45" xr:uid="{00000000-0005-0000-0000-000031000000}"/>
    <cellStyle name="Total 2" xfId="46" xr:uid="{00000000-0005-0000-0000-000032000000}"/>
    <cellStyle name="Обычный_Лист1" xfId="47" xr:uid="{00000000-0005-0000-0000-000033000000}"/>
    <cellStyle name="똿뗦먛귟 [0.00]_PRODUCT DETAIL Q1" xfId="48" xr:uid="{00000000-0005-0000-0000-000034000000}"/>
    <cellStyle name="똿뗦먛귟_PRODUCT DETAIL Q1" xfId="49" xr:uid="{00000000-0005-0000-0000-000035000000}"/>
    <cellStyle name="믅됞 [0.00]_PRODUCT DETAIL Q1" xfId="50" xr:uid="{00000000-0005-0000-0000-000036000000}"/>
    <cellStyle name="믅됞_PRODUCT DETAIL Q1" xfId="51" xr:uid="{00000000-0005-0000-0000-000037000000}"/>
    <cellStyle name="백분율_HOBONG" xfId="52" xr:uid="{00000000-0005-0000-0000-000038000000}"/>
    <cellStyle name="뷭?_BOOKSHIP" xfId="53" xr:uid="{00000000-0005-0000-0000-000039000000}"/>
    <cellStyle name="콤마 [0]_1202" xfId="54" xr:uid="{00000000-0005-0000-0000-00003A000000}"/>
    <cellStyle name="콤마_1202" xfId="55" xr:uid="{00000000-0005-0000-0000-00003B000000}"/>
    <cellStyle name="통화 [0]_1202" xfId="56" xr:uid="{00000000-0005-0000-0000-00003C000000}"/>
    <cellStyle name="통화_1202" xfId="57" xr:uid="{00000000-0005-0000-0000-00003D000000}"/>
    <cellStyle name="표준_(정보부문)월별인원계획" xfId="58" xr:uid="{00000000-0005-0000-0000-00003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11.png"/><Relationship Id="rId7" Type="http://schemas.openxmlformats.org/officeDocument/2006/relationships/image" Target="../media/image15.emf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6" Type="http://schemas.openxmlformats.org/officeDocument/2006/relationships/image" Target="../media/image14.emf"/><Relationship Id="rId5" Type="http://schemas.openxmlformats.org/officeDocument/2006/relationships/image" Target="../media/image13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.png"/><Relationship Id="rId18" Type="http://schemas.openxmlformats.org/officeDocument/2006/relationships/image" Target="../media/image39.png"/><Relationship Id="rId26" Type="http://schemas.openxmlformats.org/officeDocument/2006/relationships/image" Target="../media/image47.png"/><Relationship Id="rId3" Type="http://schemas.openxmlformats.org/officeDocument/2006/relationships/image" Target="../media/image24.png"/><Relationship Id="rId21" Type="http://schemas.openxmlformats.org/officeDocument/2006/relationships/image" Target="../media/image42.png"/><Relationship Id="rId34" Type="http://schemas.openxmlformats.org/officeDocument/2006/relationships/image" Target="../media/image55.png"/><Relationship Id="rId7" Type="http://schemas.openxmlformats.org/officeDocument/2006/relationships/image" Target="../media/image28.png"/><Relationship Id="rId12" Type="http://schemas.openxmlformats.org/officeDocument/2006/relationships/image" Target="../media/image33.png"/><Relationship Id="rId17" Type="http://schemas.openxmlformats.org/officeDocument/2006/relationships/image" Target="../media/image38.png"/><Relationship Id="rId25" Type="http://schemas.openxmlformats.org/officeDocument/2006/relationships/image" Target="../media/image46.png"/><Relationship Id="rId33" Type="http://schemas.openxmlformats.org/officeDocument/2006/relationships/image" Target="../media/image54.png"/><Relationship Id="rId2" Type="http://schemas.openxmlformats.org/officeDocument/2006/relationships/image" Target="../media/image23.png"/><Relationship Id="rId16" Type="http://schemas.openxmlformats.org/officeDocument/2006/relationships/image" Target="../media/image37.png"/><Relationship Id="rId20" Type="http://schemas.openxmlformats.org/officeDocument/2006/relationships/image" Target="../media/image41.png"/><Relationship Id="rId29" Type="http://schemas.openxmlformats.org/officeDocument/2006/relationships/image" Target="../media/image50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24" Type="http://schemas.openxmlformats.org/officeDocument/2006/relationships/image" Target="../media/image45.png"/><Relationship Id="rId32" Type="http://schemas.openxmlformats.org/officeDocument/2006/relationships/image" Target="../media/image53.png"/><Relationship Id="rId5" Type="http://schemas.openxmlformats.org/officeDocument/2006/relationships/image" Target="../media/image26.jpeg"/><Relationship Id="rId15" Type="http://schemas.openxmlformats.org/officeDocument/2006/relationships/image" Target="../media/image36.png"/><Relationship Id="rId23" Type="http://schemas.openxmlformats.org/officeDocument/2006/relationships/image" Target="../media/image44.png"/><Relationship Id="rId28" Type="http://schemas.openxmlformats.org/officeDocument/2006/relationships/image" Target="../media/image49.png"/><Relationship Id="rId10" Type="http://schemas.openxmlformats.org/officeDocument/2006/relationships/image" Target="../media/image31.png"/><Relationship Id="rId19" Type="http://schemas.openxmlformats.org/officeDocument/2006/relationships/image" Target="../media/image40.png"/><Relationship Id="rId31" Type="http://schemas.openxmlformats.org/officeDocument/2006/relationships/image" Target="../media/image52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35.png"/><Relationship Id="rId22" Type="http://schemas.openxmlformats.org/officeDocument/2006/relationships/image" Target="../media/image43.png"/><Relationship Id="rId27" Type="http://schemas.openxmlformats.org/officeDocument/2006/relationships/image" Target="../media/image48.png"/><Relationship Id="rId30" Type="http://schemas.openxmlformats.org/officeDocument/2006/relationships/image" Target="../media/image51.png"/><Relationship Id="rId35" Type="http://schemas.openxmlformats.org/officeDocument/2006/relationships/image" Target="../media/image56.png"/><Relationship Id="rId8" Type="http://schemas.openxmlformats.org/officeDocument/2006/relationships/image" Target="../media/image2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254000</xdr:colOff>
      <xdr:row>4</xdr:row>
      <xdr:rowOff>79375</xdr:rowOff>
    </xdr:from>
    <xdr:to>
      <xdr:col>15</xdr:col>
      <xdr:colOff>1183632</xdr:colOff>
      <xdr:row>7</xdr:row>
      <xdr:rowOff>793751</xdr:rowOff>
    </xdr:to>
    <xdr:pic>
      <xdr:nvPicPr>
        <xdr:cNvPr id="3" name="Picture 2" descr="A green sweatshirt with a pink teddy bear on it&#10;&#10;Description automatically generated">
          <a:extLst>
            <a:ext uri="{FF2B5EF4-FFF2-40B4-BE49-F238E27FC236}">
              <a16:creationId xmlns:a16="http://schemas.microsoft.com/office/drawing/2014/main" id="{3AC9AB66-600F-4971-8489-F387C43C8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30625" y="1317625"/>
          <a:ext cx="3977632" cy="2000251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666749</xdr:colOff>
      <xdr:row>69</xdr:row>
      <xdr:rowOff>119116</xdr:rowOff>
    </xdr:from>
    <xdr:to>
      <xdr:col>15</xdr:col>
      <xdr:colOff>1031874</xdr:colOff>
      <xdr:row>72</xdr:row>
      <xdr:rowOff>301679</xdr:rowOff>
    </xdr:to>
    <xdr:pic>
      <xdr:nvPicPr>
        <xdr:cNvPr id="5" name="Picture 4" descr="A green sweatshirt with a pink teddy bear on it&#10;&#10;Description automatically generated">
          <a:extLst>
            <a:ext uri="{FF2B5EF4-FFF2-40B4-BE49-F238E27FC236}">
              <a16:creationId xmlns:a16="http://schemas.microsoft.com/office/drawing/2014/main" id="{14A405D7-6B88-6F21-BD09-4B74FE9B2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43374" y="41155991"/>
          <a:ext cx="3413125" cy="1706563"/>
        </a:xfrm>
        <a:prstGeom prst="rect">
          <a:avLst/>
        </a:prstGeom>
      </xdr:spPr>
    </xdr:pic>
    <xdr:clientData/>
  </xdr:twoCellAnchor>
  <xdr:twoCellAnchor editAs="oneCell">
    <xdr:from>
      <xdr:col>9</xdr:col>
      <xdr:colOff>70625</xdr:colOff>
      <xdr:row>69</xdr:row>
      <xdr:rowOff>63128</xdr:rowOff>
    </xdr:from>
    <xdr:to>
      <xdr:col>12</xdr:col>
      <xdr:colOff>269875</xdr:colOff>
      <xdr:row>72</xdr:row>
      <xdr:rowOff>353253</xdr:rowOff>
    </xdr:to>
    <xdr:pic>
      <xdr:nvPicPr>
        <xdr:cNvPr id="6" name="Picture 5" descr="A black hoodie with a stuffed animal&#10;&#10;Description automatically generated">
          <a:extLst>
            <a:ext uri="{FF2B5EF4-FFF2-40B4-BE49-F238E27FC236}">
              <a16:creationId xmlns:a16="http://schemas.microsoft.com/office/drawing/2014/main" id="{2AB7C38A-B566-A3E2-366B-814F6626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92875" y="41100003"/>
          <a:ext cx="3628250" cy="1814125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74</xdr:row>
      <xdr:rowOff>324310</xdr:rowOff>
    </xdr:from>
    <xdr:to>
      <xdr:col>14</xdr:col>
      <xdr:colOff>111125</xdr:colOff>
      <xdr:row>77</xdr:row>
      <xdr:rowOff>843758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8A5285-6867-426C-8AF5-D241D20C6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87375" y="43996435"/>
          <a:ext cx="5286375" cy="2726073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77</xdr:row>
      <xdr:rowOff>1762125</xdr:rowOff>
    </xdr:from>
    <xdr:to>
      <xdr:col>13</xdr:col>
      <xdr:colOff>222250</xdr:colOff>
      <xdr:row>95</xdr:row>
      <xdr:rowOff>150449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88EEE86-2A6A-4925-B35B-AEAC673ED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81000" y="47640875"/>
          <a:ext cx="4667250" cy="54526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254000</xdr:colOff>
      <xdr:row>4</xdr:row>
      <xdr:rowOff>79375</xdr:rowOff>
    </xdr:from>
    <xdr:to>
      <xdr:col>15</xdr:col>
      <xdr:colOff>1183632</xdr:colOff>
      <xdr:row>7</xdr:row>
      <xdr:rowOff>793751</xdr:rowOff>
    </xdr:to>
    <xdr:pic>
      <xdr:nvPicPr>
        <xdr:cNvPr id="2" name="Picture 1" descr="A green sweatshirt with a pink teddy bear on it&#10;&#10;Description automatically generated">
          <a:extLst>
            <a:ext uri="{FF2B5EF4-FFF2-40B4-BE49-F238E27FC236}">
              <a16:creationId xmlns:a16="http://schemas.microsoft.com/office/drawing/2014/main" id="{8E9F943B-0D79-47A1-A819-B25B2A83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70350" y="1323975"/>
          <a:ext cx="3977632" cy="1990726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666749</xdr:colOff>
      <xdr:row>70</xdr:row>
      <xdr:rowOff>119116</xdr:rowOff>
    </xdr:from>
    <xdr:to>
      <xdr:col>15</xdr:col>
      <xdr:colOff>1031874</xdr:colOff>
      <xdr:row>73</xdr:row>
      <xdr:rowOff>301679</xdr:rowOff>
    </xdr:to>
    <xdr:pic>
      <xdr:nvPicPr>
        <xdr:cNvPr id="3" name="Picture 2" descr="A green sweatshirt with a pink teddy bear on it&#10;&#10;Description automatically generated">
          <a:extLst>
            <a:ext uri="{FF2B5EF4-FFF2-40B4-BE49-F238E27FC236}">
              <a16:creationId xmlns:a16="http://schemas.microsoft.com/office/drawing/2014/main" id="{3C0167E7-2728-4EF8-8194-08E839445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83099" y="42035466"/>
          <a:ext cx="3413125" cy="1719263"/>
        </a:xfrm>
        <a:prstGeom prst="rect">
          <a:avLst/>
        </a:prstGeom>
      </xdr:spPr>
    </xdr:pic>
    <xdr:clientData/>
  </xdr:twoCellAnchor>
  <xdr:twoCellAnchor editAs="oneCell">
    <xdr:from>
      <xdr:col>9</xdr:col>
      <xdr:colOff>70625</xdr:colOff>
      <xdr:row>70</xdr:row>
      <xdr:rowOff>63128</xdr:rowOff>
    </xdr:from>
    <xdr:to>
      <xdr:col>12</xdr:col>
      <xdr:colOff>269875</xdr:colOff>
      <xdr:row>73</xdr:row>
      <xdr:rowOff>353253</xdr:rowOff>
    </xdr:to>
    <xdr:pic>
      <xdr:nvPicPr>
        <xdr:cNvPr id="4" name="Picture 3" descr="A black hoodie with a stuffed animal&#10;&#10;Description automatically generated">
          <a:extLst>
            <a:ext uri="{FF2B5EF4-FFF2-40B4-BE49-F238E27FC236}">
              <a16:creationId xmlns:a16="http://schemas.microsoft.com/office/drawing/2014/main" id="{E8887EC1-6576-4D68-B134-839108B13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7975" y="41979478"/>
          <a:ext cx="3628250" cy="1826825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75</xdr:row>
      <xdr:rowOff>324310</xdr:rowOff>
    </xdr:from>
    <xdr:to>
      <xdr:col>14</xdr:col>
      <xdr:colOff>111125</xdr:colOff>
      <xdr:row>78</xdr:row>
      <xdr:rowOff>843758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8CA22E5-4B64-4CB2-97EC-DB0CC7E87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52475" y="44894960"/>
          <a:ext cx="5283200" cy="2729248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78</xdr:row>
      <xdr:rowOff>1762125</xdr:rowOff>
    </xdr:from>
    <xdr:to>
      <xdr:col>13</xdr:col>
      <xdr:colOff>222250</xdr:colOff>
      <xdr:row>96</xdr:row>
      <xdr:rowOff>150449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AA60A6D-F465-4921-B07E-00E80D652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46100" y="48542575"/>
          <a:ext cx="4660900" cy="544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254000</xdr:colOff>
      <xdr:row>4</xdr:row>
      <xdr:rowOff>79375</xdr:rowOff>
    </xdr:from>
    <xdr:to>
      <xdr:col>15</xdr:col>
      <xdr:colOff>1183632</xdr:colOff>
      <xdr:row>7</xdr:row>
      <xdr:rowOff>793751</xdr:rowOff>
    </xdr:to>
    <xdr:pic>
      <xdr:nvPicPr>
        <xdr:cNvPr id="2" name="Picture 1" descr="A green sweatshirt with a pink teddy bear on it&#10;&#10;Description automatically generated">
          <a:extLst>
            <a:ext uri="{FF2B5EF4-FFF2-40B4-BE49-F238E27FC236}">
              <a16:creationId xmlns:a16="http://schemas.microsoft.com/office/drawing/2014/main" id="{2092DAAD-DB4A-46E5-8040-E8ADB934F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70350" y="1323975"/>
          <a:ext cx="3977632" cy="1990726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666749</xdr:colOff>
      <xdr:row>69</xdr:row>
      <xdr:rowOff>119116</xdr:rowOff>
    </xdr:from>
    <xdr:to>
      <xdr:col>15</xdr:col>
      <xdr:colOff>1031874</xdr:colOff>
      <xdr:row>73</xdr:row>
      <xdr:rowOff>412804</xdr:rowOff>
    </xdr:to>
    <xdr:pic>
      <xdr:nvPicPr>
        <xdr:cNvPr id="3" name="Picture 2" descr="A green sweatshirt with a pink teddy bear on it&#10;&#10;Description automatically generated">
          <a:extLst>
            <a:ext uri="{FF2B5EF4-FFF2-40B4-BE49-F238E27FC236}">
              <a16:creationId xmlns:a16="http://schemas.microsoft.com/office/drawing/2014/main" id="{7854F5E0-8B01-4A86-9D91-7EECD8F05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83099" y="42035466"/>
          <a:ext cx="3413125" cy="1719263"/>
        </a:xfrm>
        <a:prstGeom prst="rect">
          <a:avLst/>
        </a:prstGeom>
      </xdr:spPr>
    </xdr:pic>
    <xdr:clientData/>
  </xdr:twoCellAnchor>
  <xdr:twoCellAnchor editAs="oneCell">
    <xdr:from>
      <xdr:col>9</xdr:col>
      <xdr:colOff>70625</xdr:colOff>
      <xdr:row>69</xdr:row>
      <xdr:rowOff>63128</xdr:rowOff>
    </xdr:from>
    <xdr:to>
      <xdr:col>12</xdr:col>
      <xdr:colOff>269875</xdr:colOff>
      <xdr:row>73</xdr:row>
      <xdr:rowOff>464378</xdr:rowOff>
    </xdr:to>
    <xdr:pic>
      <xdr:nvPicPr>
        <xdr:cNvPr id="4" name="Picture 3" descr="A black hoodie with a stuffed animal&#10;&#10;Description automatically generated">
          <a:extLst>
            <a:ext uri="{FF2B5EF4-FFF2-40B4-BE49-F238E27FC236}">
              <a16:creationId xmlns:a16="http://schemas.microsoft.com/office/drawing/2014/main" id="{C096FF72-8CF2-43DC-AA4F-85721EC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7975" y="41979478"/>
          <a:ext cx="3628250" cy="1826825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74</xdr:row>
      <xdr:rowOff>324310</xdr:rowOff>
    </xdr:from>
    <xdr:to>
      <xdr:col>14</xdr:col>
      <xdr:colOff>111125</xdr:colOff>
      <xdr:row>77</xdr:row>
      <xdr:rowOff>843758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57A804-DCA4-4D06-BF5E-57510CAB2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52475" y="44894960"/>
          <a:ext cx="5283200" cy="2729248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77</xdr:row>
      <xdr:rowOff>1762125</xdr:rowOff>
    </xdr:from>
    <xdr:to>
      <xdr:col>12</xdr:col>
      <xdr:colOff>269875</xdr:colOff>
      <xdr:row>80</xdr:row>
      <xdr:rowOff>87766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D36BF9C-42A4-4BAE-BB46-AE04D76F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39750" y="35877500"/>
          <a:ext cx="3540125" cy="41358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8170334</xdr:colOff>
      <xdr:row>25</xdr:row>
      <xdr:rowOff>567266</xdr:rowOff>
    </xdr:from>
    <xdr:to>
      <xdr:col>1</xdr:col>
      <xdr:colOff>13631335</xdr:colOff>
      <xdr:row>25</xdr:row>
      <xdr:rowOff>2761952</xdr:rowOff>
    </xdr:to>
    <xdr:pic>
      <xdr:nvPicPr>
        <xdr:cNvPr id="11" name="Picture 10" descr="A bar code on a white label&#10;&#10;Description automatically generated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1" y="38413266"/>
          <a:ext cx="5461001" cy="2194686"/>
        </a:xfrm>
        <a:prstGeom prst="rect">
          <a:avLst/>
        </a:prstGeom>
      </xdr:spPr>
    </xdr:pic>
    <xdr:clientData/>
  </xdr:twoCellAnchor>
  <xdr:twoCellAnchor>
    <xdr:from>
      <xdr:col>1</xdr:col>
      <xdr:colOff>3086101</xdr:colOff>
      <xdr:row>25</xdr:row>
      <xdr:rowOff>211666</xdr:rowOff>
    </xdr:from>
    <xdr:to>
      <xdr:col>1</xdr:col>
      <xdr:colOff>6584040</xdr:colOff>
      <xdr:row>25</xdr:row>
      <xdr:rowOff>3810000</xdr:rowOff>
    </xdr:to>
    <xdr:pic>
      <xdr:nvPicPr>
        <xdr:cNvPr id="12" name="Picture 11" descr="A black bag with black text on it&#10;&#10;Description automatically generated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7768" y="38057666"/>
          <a:ext cx="3497939" cy="3598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6900337</xdr:colOff>
      <xdr:row>27</xdr:row>
      <xdr:rowOff>127000</xdr:rowOff>
    </xdr:from>
    <xdr:to>
      <xdr:col>2</xdr:col>
      <xdr:colOff>10375903</xdr:colOff>
      <xdr:row>27</xdr:row>
      <xdr:rowOff>2813050</xdr:rowOff>
    </xdr:to>
    <xdr:pic>
      <xdr:nvPicPr>
        <xdr:cNvPr id="18" name="Picture 17" descr="A small white packet with blue text&#10;&#10;Description automatically generated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4" y="44682833"/>
          <a:ext cx="3475566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6540500</xdr:colOff>
      <xdr:row>31</xdr:row>
      <xdr:rowOff>101600</xdr:rowOff>
    </xdr:from>
    <xdr:to>
      <xdr:col>10</xdr:col>
      <xdr:colOff>158754</xdr:colOff>
      <xdr:row>31</xdr:row>
      <xdr:rowOff>3282118</xdr:rowOff>
    </xdr:to>
    <xdr:pic>
      <xdr:nvPicPr>
        <xdr:cNvPr id="19" name="Picture 18" descr="A close-up of a blueprint&#10;&#10;Description automatically generated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62167" y="53526267"/>
          <a:ext cx="4751920" cy="3180518"/>
        </a:xfrm>
        <a:prstGeom prst="rect">
          <a:avLst/>
        </a:prstGeom>
      </xdr:spPr>
    </xdr:pic>
    <xdr:clientData/>
  </xdr:twoCellAnchor>
  <xdr:twoCellAnchor editAs="oneCell">
    <xdr:from>
      <xdr:col>2</xdr:col>
      <xdr:colOff>613834</xdr:colOff>
      <xdr:row>33</xdr:row>
      <xdr:rowOff>376765</xdr:rowOff>
    </xdr:from>
    <xdr:to>
      <xdr:col>27</xdr:col>
      <xdr:colOff>486834</xdr:colOff>
      <xdr:row>33</xdr:row>
      <xdr:rowOff>3925848</xdr:rowOff>
    </xdr:to>
    <xdr:pic>
      <xdr:nvPicPr>
        <xdr:cNvPr id="20" name="Picture 19" descr="A close-up of a document&#10;&#10;Description automatically generated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35501" y="58923765"/>
          <a:ext cx="16234834" cy="3549083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24</xdr:row>
      <xdr:rowOff>1439332</xdr:rowOff>
    </xdr:from>
    <xdr:ext cx="1829482" cy="1469954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20099868" y="51096332"/>
          <a:ext cx="1829482" cy="146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8800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1</xdr:col>
      <xdr:colOff>4148666</xdr:colOff>
      <xdr:row>21</xdr:row>
      <xdr:rowOff>211664</xdr:rowOff>
    </xdr:from>
    <xdr:to>
      <xdr:col>1</xdr:col>
      <xdr:colOff>9229422</xdr:colOff>
      <xdr:row>21</xdr:row>
      <xdr:rowOff>3354163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526894-31C0-C6CA-32D1-3F99D7A3E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0333" y="29358164"/>
          <a:ext cx="5080756" cy="314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9694334</xdr:colOff>
      <xdr:row>21</xdr:row>
      <xdr:rowOff>127000</xdr:rowOff>
    </xdr:from>
    <xdr:to>
      <xdr:col>1</xdr:col>
      <xdr:colOff>13563661</xdr:colOff>
      <xdr:row>21</xdr:row>
      <xdr:rowOff>3153834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C1A846-8C9C-17E5-608B-569F894DC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1" y="29273500"/>
          <a:ext cx="3869327" cy="3026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7175500</xdr:colOff>
      <xdr:row>23</xdr:row>
      <xdr:rowOff>232835</xdr:rowOff>
    </xdr:from>
    <xdr:ext cx="3527226" cy="2286000"/>
    <xdr:pic>
      <xdr:nvPicPr>
        <xdr:cNvPr id="8" name="Picture 7">
          <a:extLst>
            <a:ext uri="{FF2B5EF4-FFF2-40B4-BE49-F238E27FC236}">
              <a16:creationId xmlns:a16="http://schemas.microsoft.com/office/drawing/2014/main" id="{909D127C-4D78-41AE-AA51-1F3A080B8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7167" y="33782002"/>
          <a:ext cx="3527226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7133167</xdr:colOff>
      <xdr:row>17</xdr:row>
      <xdr:rowOff>275167</xdr:rowOff>
    </xdr:from>
    <xdr:ext cx="3640667" cy="2422031"/>
    <xdr:pic>
      <xdr:nvPicPr>
        <xdr:cNvPr id="6" name="Picture 5" descr="A diagram of a golf course&#10;&#10;Description automatically generated">
          <a:extLst>
            <a:ext uri="{FF2B5EF4-FFF2-40B4-BE49-F238E27FC236}">
              <a16:creationId xmlns:a16="http://schemas.microsoft.com/office/drawing/2014/main" id="{9F1721B8-C41E-4BC1-A2E8-E3D266732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54834" y="17928167"/>
          <a:ext cx="3640667" cy="2422031"/>
        </a:xfrm>
        <a:prstGeom prst="rect">
          <a:avLst/>
        </a:prstGeom>
      </xdr:spPr>
    </xdr:pic>
    <xdr:clientData/>
  </xdr:oneCellAnchor>
  <xdr:twoCellAnchor editAs="oneCell">
    <xdr:from>
      <xdr:col>1</xdr:col>
      <xdr:colOff>5524500</xdr:colOff>
      <xdr:row>19</xdr:row>
      <xdr:rowOff>183106</xdr:rowOff>
    </xdr:from>
    <xdr:to>
      <xdr:col>1</xdr:col>
      <xdr:colOff>13242933</xdr:colOff>
      <xdr:row>19</xdr:row>
      <xdr:rowOff>4064003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AD2A74-AFE0-4727-B6DB-FC411ED01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5400000">
          <a:off x="11464935" y="21717005"/>
          <a:ext cx="3880897" cy="7718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95250</xdr:colOff>
      <xdr:row>0</xdr:row>
      <xdr:rowOff>42333</xdr:rowOff>
    </xdr:from>
    <xdr:to>
      <xdr:col>8</xdr:col>
      <xdr:colOff>569705</xdr:colOff>
      <xdr:row>2</xdr:row>
      <xdr:rowOff>178954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EBE1E7-320F-47AF-80BD-F90B7F0D0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6000" y="42333"/>
          <a:ext cx="1160255" cy="612871"/>
        </a:xfrm>
        <a:prstGeom prst="rect">
          <a:avLst/>
        </a:prstGeom>
      </xdr:spPr>
    </xdr:pic>
    <xdr:clientData/>
  </xdr:twoCellAnchor>
  <xdr:twoCellAnchor>
    <xdr:from>
      <xdr:col>9</xdr:col>
      <xdr:colOff>137584</xdr:colOff>
      <xdr:row>0</xdr:row>
      <xdr:rowOff>113530</xdr:rowOff>
    </xdr:from>
    <xdr:to>
      <xdr:col>10</xdr:col>
      <xdr:colOff>666750</xdr:colOff>
      <xdr:row>2</xdr:row>
      <xdr:rowOff>187629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60BDFA-A24B-4E9B-B03E-8EFF333C4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9934" y="113530"/>
          <a:ext cx="1145116" cy="550349"/>
        </a:xfrm>
        <a:prstGeom prst="rect">
          <a:avLst/>
        </a:prstGeom>
      </xdr:spPr>
    </xdr:pic>
    <xdr:clientData/>
  </xdr:twoCellAnchor>
  <xdr:twoCellAnchor>
    <xdr:from>
      <xdr:col>8</xdr:col>
      <xdr:colOff>163561</xdr:colOff>
      <xdr:row>3</xdr:row>
      <xdr:rowOff>87554</xdr:rowOff>
    </xdr:from>
    <xdr:to>
      <xdr:col>9</xdr:col>
      <xdr:colOff>510930</xdr:colOff>
      <xdr:row>5</xdr:row>
      <xdr:rowOff>165486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6EBE95A-EA91-44F0-884B-CC7D1739C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90111" y="805104"/>
          <a:ext cx="1033169" cy="5541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BA4E4464-164C-4833-BD1A-40FCFE4C1150}"/>
            </a:ext>
          </a:extLst>
        </xdr:cNvPr>
        <xdr:cNvSpPr>
          <a:spLocks noChangeAspect="1" noChangeArrowheads="1"/>
        </xdr:cNvSpPr>
      </xdr:nvSpPr>
      <xdr:spPr bwMode="auto">
        <a:xfrm>
          <a:off x="3187700" y="18542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823650F4-844A-43AA-A618-236FD14B6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9696" y="190182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5A93FB87-93FF-4C6D-9CDC-D90756A45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4449" y="188005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829782D8-F11C-4DD2-80F1-FAD93637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62724" y="186100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DA85BCE7-CF8E-4E5B-96FD-9C945BC4B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15211" y="188549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548CC4AB-391B-4CFC-9ADF-8B3FDB72B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687754" y="210293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2802353E-93DA-4C4C-8519-6A08E2D62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46232" y="186780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BAC7EE01-4C8B-4E91-957B-A8C0B63628FD}"/>
            </a:ext>
          </a:extLst>
        </xdr:cNvPr>
        <xdr:cNvSpPr/>
      </xdr:nvSpPr>
      <xdr:spPr>
        <a:xfrm>
          <a:off x="3252026" y="264712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285BFFF4-1C37-46F2-9788-6B069AFAEABC}"/>
            </a:ext>
          </a:extLst>
        </xdr:cNvPr>
        <xdr:cNvSpPr/>
      </xdr:nvSpPr>
      <xdr:spPr>
        <a:xfrm>
          <a:off x="5930487" y="267804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E5D4881-7D92-45BE-B675-EF63EACB2085}"/>
            </a:ext>
          </a:extLst>
        </xdr:cNvPr>
        <xdr:cNvSpPr/>
      </xdr:nvSpPr>
      <xdr:spPr>
        <a:xfrm>
          <a:off x="8556995" y="263351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888B861D-3524-42EC-A247-81EA3FC59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4911" y="9072418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6F460F8A-C387-4A57-AB34-1478B34D0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75802" y="9055100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A380A530-8E5C-4FAB-BB8F-03C0DA3F4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41572" y="9052377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F13BE8A9-BAF3-4068-AE53-C195736E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265803" y="9072418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6589DEDB-4D7D-4129-8F6F-67C228C4A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910868" y="9072418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7C462A7F-BAA3-443B-B6C3-5E579038A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46035" y="9055100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EBD81A78-93A2-4871-B872-2C91F20A8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287587" y="9072419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1FCCFF26-82F9-4EE0-9780-410E5835D180}"/>
            </a:ext>
          </a:extLst>
        </xdr:cNvPr>
        <xdr:cNvSpPr/>
      </xdr:nvSpPr>
      <xdr:spPr>
        <a:xfrm>
          <a:off x="111188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D922FC60-2436-41CD-BDBF-EF6B403B95D8}"/>
            </a:ext>
          </a:extLst>
        </xdr:cNvPr>
        <xdr:cNvSpPr/>
      </xdr:nvSpPr>
      <xdr:spPr>
        <a:xfrm>
          <a:off x="137985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85A91F0B-A737-45B5-BA06-4495639809BB}"/>
            </a:ext>
          </a:extLst>
        </xdr:cNvPr>
        <xdr:cNvSpPr/>
      </xdr:nvSpPr>
      <xdr:spPr>
        <a:xfrm>
          <a:off x="3239655" y="98999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206DB3E9-4822-46CE-AF3E-D538B29C58F2}"/>
            </a:ext>
          </a:extLst>
        </xdr:cNvPr>
        <xdr:cNvSpPr/>
      </xdr:nvSpPr>
      <xdr:spPr>
        <a:xfrm>
          <a:off x="5918116" y="99309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761766DB-1FDF-4E1D-9C3B-6917435D2FBD}"/>
            </a:ext>
          </a:extLst>
        </xdr:cNvPr>
        <xdr:cNvSpPr/>
      </xdr:nvSpPr>
      <xdr:spPr>
        <a:xfrm>
          <a:off x="8453993" y="98863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42D08E85-A393-4906-8739-A736BC89E2ED}"/>
            </a:ext>
          </a:extLst>
        </xdr:cNvPr>
        <xdr:cNvSpPr/>
      </xdr:nvSpPr>
      <xdr:spPr>
        <a:xfrm>
          <a:off x="111064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8E677E10-4B49-4674-8A2C-2B37C8553BC1}"/>
            </a:ext>
          </a:extLst>
        </xdr:cNvPr>
        <xdr:cNvSpPr/>
      </xdr:nvSpPr>
      <xdr:spPr>
        <a:xfrm>
          <a:off x="137861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0AD6689C-E058-4DC4-B626-2C588E891C74}"/>
            </a:ext>
          </a:extLst>
        </xdr:cNvPr>
        <xdr:cNvSpPr/>
      </xdr:nvSpPr>
      <xdr:spPr>
        <a:xfrm>
          <a:off x="16651184" y="99556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D6BB37CA-0F69-4C74-9263-905F07512713}"/>
            </a:ext>
          </a:extLst>
        </xdr:cNvPr>
        <xdr:cNvSpPr/>
      </xdr:nvSpPr>
      <xdr:spPr>
        <a:xfrm>
          <a:off x="3239655" y="134940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6D326DF8-242F-4BB3-BDC9-3D8DC0F3BDF3}"/>
            </a:ext>
          </a:extLst>
        </xdr:cNvPr>
        <xdr:cNvSpPr/>
      </xdr:nvSpPr>
      <xdr:spPr>
        <a:xfrm>
          <a:off x="5918116" y="135250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12522FD8-0625-4CF8-A358-49E445E10424}"/>
            </a:ext>
          </a:extLst>
        </xdr:cNvPr>
        <xdr:cNvSpPr/>
      </xdr:nvSpPr>
      <xdr:spPr>
        <a:xfrm>
          <a:off x="8453993" y="134804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078DB88D-4840-4758-9997-1DEDD352B053}"/>
            </a:ext>
          </a:extLst>
        </xdr:cNvPr>
        <xdr:cNvSpPr/>
      </xdr:nvSpPr>
      <xdr:spPr>
        <a:xfrm>
          <a:off x="111064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EFDB3870-BC0C-4142-8FEF-7FFB74BACB02}"/>
            </a:ext>
          </a:extLst>
        </xdr:cNvPr>
        <xdr:cNvSpPr/>
      </xdr:nvSpPr>
      <xdr:spPr>
        <a:xfrm>
          <a:off x="137861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780E81A5-DEDB-4626-A4EC-9ACDE27F017C}"/>
            </a:ext>
          </a:extLst>
        </xdr:cNvPr>
        <xdr:cNvSpPr/>
      </xdr:nvSpPr>
      <xdr:spPr>
        <a:xfrm>
          <a:off x="16651184" y="135497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6EA53D1D-3F08-4D84-ACCF-57B99CEDE9B2}"/>
            </a:ext>
          </a:extLst>
        </xdr:cNvPr>
        <xdr:cNvSpPr/>
      </xdr:nvSpPr>
      <xdr:spPr>
        <a:xfrm>
          <a:off x="3239655" y="63058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497EFCAB-F631-4FCE-BA69-6FA26F753865}"/>
            </a:ext>
          </a:extLst>
        </xdr:cNvPr>
        <xdr:cNvSpPr/>
      </xdr:nvSpPr>
      <xdr:spPr>
        <a:xfrm>
          <a:off x="5918116" y="63368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124A0D03-EC2C-4266-9E05-F08F6B78CD57}"/>
            </a:ext>
          </a:extLst>
        </xdr:cNvPr>
        <xdr:cNvSpPr/>
      </xdr:nvSpPr>
      <xdr:spPr>
        <a:xfrm>
          <a:off x="8453993" y="62922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21987438-8803-4888-BA0A-7AA4A1E97695}"/>
            </a:ext>
          </a:extLst>
        </xdr:cNvPr>
        <xdr:cNvSpPr/>
      </xdr:nvSpPr>
      <xdr:spPr>
        <a:xfrm>
          <a:off x="111064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A21EEDFB-B9D0-4A3D-A086-45B81D63164C}"/>
            </a:ext>
          </a:extLst>
        </xdr:cNvPr>
        <xdr:cNvSpPr/>
      </xdr:nvSpPr>
      <xdr:spPr>
        <a:xfrm>
          <a:off x="137861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2A264168-0485-4EEA-B044-E99013FD4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7698" y="5478317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0C086F88-CEC3-4A2C-B764-B6A160B91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54450" y="5461000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82F964C-2FF0-4828-9CFC-CFB854B89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34150" y="5461000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8804C071-B878-4204-8236-E1DB7DBE1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13851" y="5461000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DC1CD700-AB8F-4903-ABDE-AE3DC2C8E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934373" y="5501821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AB632F3E-E2CA-4C10-B4E7-FE9ED6EA4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54894" y="5488214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2CE06CE3-EE9E-4F65-8685-728FBC72D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83987" y="12683836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BE55F7B8-2CB3-4C88-A9A7-9DC6B6A0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54450" y="12649200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6CB66B45-8FA9-4C51-ADF0-6A3551A34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586105" y="12683837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9BC879D9-6E12-4419-8B59-301F7D87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283123" y="12701155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564B2278-9C86-4012-9CBE-D46FEDA81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980141" y="12701155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75AB25E4-1D1C-4388-8389-9B937AACD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642523" y="12701154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9586FA1C-5891-435C-97D7-871DBEC6A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010004" y="12683836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A4C6CFF4-0EB1-4675-BB34-964BB999A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697786" y="12735791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F7C360EF-0FEA-4E9D-817F-7D6CEEAF5A29}"/>
            </a:ext>
          </a:extLst>
        </xdr:cNvPr>
        <xdr:cNvSpPr/>
      </xdr:nvSpPr>
      <xdr:spPr>
        <a:xfrm>
          <a:off x="3239655" y="172786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1BC90B68-2AAC-489C-A649-EEE0E328433C}"/>
            </a:ext>
          </a:extLst>
        </xdr:cNvPr>
        <xdr:cNvSpPr/>
      </xdr:nvSpPr>
      <xdr:spPr>
        <a:xfrm>
          <a:off x="5918116" y="173096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DEBD17-17C2-46FB-B6A6-6829064D30F9}"/>
            </a:ext>
          </a:extLst>
        </xdr:cNvPr>
        <xdr:cNvSpPr/>
      </xdr:nvSpPr>
      <xdr:spPr>
        <a:xfrm>
          <a:off x="8453993" y="172650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FDBE9723-E62D-4465-8B86-9E102173E50B}"/>
            </a:ext>
          </a:extLst>
        </xdr:cNvPr>
        <xdr:cNvSpPr/>
      </xdr:nvSpPr>
      <xdr:spPr>
        <a:xfrm>
          <a:off x="111064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106CD384-B8D7-4317-873E-65DBD6EBBAAB}"/>
            </a:ext>
          </a:extLst>
        </xdr:cNvPr>
        <xdr:cNvSpPr/>
      </xdr:nvSpPr>
      <xdr:spPr>
        <a:xfrm>
          <a:off x="137861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312C9478-4EBB-4A5F-8CA3-C27ECAFC7041}"/>
            </a:ext>
          </a:extLst>
        </xdr:cNvPr>
        <xdr:cNvSpPr/>
      </xdr:nvSpPr>
      <xdr:spPr>
        <a:xfrm>
          <a:off x="16651184" y="173343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052AA35F-F849-436B-8D68-05A92203F4CC}"/>
            </a:ext>
          </a:extLst>
        </xdr:cNvPr>
        <xdr:cNvSpPr/>
      </xdr:nvSpPr>
      <xdr:spPr>
        <a:xfrm>
          <a:off x="22053302" y="1349779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8203BAA0-CCE8-45D0-90F5-E108AA4572DB}"/>
            </a:ext>
          </a:extLst>
        </xdr:cNvPr>
        <xdr:cNvSpPr/>
      </xdr:nvSpPr>
      <xdr:spPr>
        <a:xfrm>
          <a:off x="19365520" y="13532426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84D4D04A-F29A-4D5F-9629-3C3EC2B4E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04905" y="12683836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189B8E5B-574C-4DCD-B19D-DB018DDD1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9350" y="16433800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D9B03BBF-4511-4816-A077-B620F8858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54450" y="16433800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E323C42C-9AAC-423F-9665-491F69BF5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534150" y="16433801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9258250D-D754-4313-9377-9DD444EF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213850" y="16433800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A90DC6BC-F89B-4F01-86EC-B316C30D0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893550" y="16433800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13326832-3A7D-41AA-9978-E54331A1B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573251" y="16433801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09827BC8-E02B-4E6F-9300-68D7BC2D8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252950" y="16433800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3-SS24/2-PRODUCTION/2-STYLE-FILE/CUTTING%20DOCKETS/DROP%20BLANKS/G10AHD119B%20-%20CUTTING%20DOCKET-HOODIE%20BLANK%20SAND.XLSX" TargetMode="External"/><Relationship Id="rId1" Type="http://schemas.openxmlformats.org/officeDocument/2006/relationships/externalLinkPath" Target="/sites/COMMERCIAL/Shared%20Documents/General/2-CUSTOMER-FOLDER/GOLF%20WANG/3-SS24/2-PRODUCTION/2-STYLE-FILE/CUTTING%20DOCKETS/DROP%20BLANKS/G10AHD119B%20-%20CUTTING%20DOCKET-HOODIE%20BLANK%20SAND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2-FW24/2-PRODUCTION/2-STYLE-FILE/CUTTING%20DOCKET/G10STS171-%20OLDE%20FLOODED%20TEE%20by%20GOLF%20WANG.XLSX" TargetMode="External"/><Relationship Id="rId1" Type="http://schemas.openxmlformats.org/officeDocument/2006/relationships/externalLinkPath" Target="/sites/COMMERCIAL/Shared%20Documents/General/2-CUSTOMER-FOLDER/GOLF%20WANG/2-FW24/2-PRODUCTION/2-STYLE-FILE/CUTTING%20DOCKET/G10STS171-%20OLDE%20FLOODED%20TEE%20by%20GOLF%20WANG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2-FW24/2-PRODUCTION/2-STYLE-FILE/CUTTING%20DOCKET/FLEECE/G10AHD131_OLDE%20FLOODED%20HOODIE%20by%20GOLF%20WANG%20-%20BLACK.XLSX" TargetMode="External"/><Relationship Id="rId1" Type="http://schemas.openxmlformats.org/officeDocument/2006/relationships/externalLinkPath" Target="G10AHD131_OLDE%20FLOODED%20HOODIE%20by%20GOLF%20WANG%20-%20BLACK.XLSX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GOLF%20WANG/3-SS24/2-PRODUCTION/2-STYLE-FILE/CUTTING%20DOCKETS/DROP%20EXCLUSIVES/G10STS193-%20LONDON%20CUPPA%20TEE-%20SS%20TEE-%20BLACK.XLSX" TargetMode="External"/><Relationship Id="rId2" Type="http://schemas.microsoft.com/office/2019/04/relationships/externalLinkLongPath" Target="/sites/COMMERCIAL/Shared%20Documents/General/2-CUSTOMER-FOLDER/GOLF%20WANG/3-SS24/2-PRODUCTION/2-STYLE-FILE/CUTTING%20DOCKETS/DROP%20EXCLUSIVES/G10STS193-%20LONDON%20CUPPA%20TEE-%20SS%20TEE-%20BLACK.XLSX?50ED9D60" TargetMode="External"/><Relationship Id="rId1" Type="http://schemas.openxmlformats.org/officeDocument/2006/relationships/externalLinkPath" Target="file:///\\50ED9D60\G10STS193-%20LONDON%20CUPPA%20TEE-%20SS%20TEE-%20BLACK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huy.thai\OneDrive%20-%20CONG%20TY%20TNHH%20UN-AVAILABLE\2-CUSTOMER-FOLDER\GOLF%20WANG\3-SS24\2-PRODUCTION\2-STYLE-FILE\CUTTING%20DOCKETS\DROP%20EXCLUSIVES\G10AHD146-%20LONDON%20CUPPA%20HOODIE_%20BLACK.XLSX" TargetMode="External"/><Relationship Id="rId1" Type="http://schemas.openxmlformats.org/officeDocument/2006/relationships/externalLinkPath" Target="/sites/COMMERCIAL/Shared%20Documents/General/2-CUSTOMER-FOLDER/GOLF%20WANG/3-SS24/2-PRODUCTION/2-STYLE-FILE/CUTTING%20DOCKETS/DROP%20EXCLUSIVES/G10AHD146-%20LONDON%20CUPPA%20HOODIE_%20BLACK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3-SS24/2-PRODUCTION/2-STYLE-FILE/CUTTING%20DOCKETS/DROP%203/G10AHD141_ROMEO%20HOODIE.XLSX" TargetMode="External"/><Relationship Id="rId1" Type="http://schemas.openxmlformats.org/officeDocument/2006/relationships/externalLinkPath" Target="/sites/COMMERCIAL/Shared%20Documents/General/2-CUSTOMER-FOLDER/GOLF%20WANG/3-SS24/2-PRODUCTION/2-STYLE-FILE/CUTTING%20DOCKETS/DROP%203/G10AHD141_ROMEO%20HOODI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D"/>
      <sheetName val="2. TRIM CARD"/>
      <sheetName val="PACKING"/>
      <sheetName val="5. SPEC"/>
      <sheetName val="PP MEETING "/>
    </sheetNames>
    <sheetDataSet>
      <sheetData sheetId="0">
        <row r="7">
          <cell r="D7" t="str">
            <v>G10AHD119B</v>
          </cell>
        </row>
        <row r="14">
          <cell r="L14" t="str">
            <v>GOLF WANG</v>
          </cell>
        </row>
      </sheetData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WH.BR"/>
      <sheetName val="2. TRIM CARD"/>
      <sheetName val="BLACK"/>
      <sheetName val="2. TRIM CARD (BL)"/>
      <sheetName val="BR"/>
      <sheetName val="2. TRIM CARD (BR)"/>
      <sheetName val="WH"/>
      <sheetName val="2. TRIM CARD (2)"/>
      <sheetName val="SPEC"/>
      <sheetName val="PP MEETING "/>
      <sheetName val="7. PACKING"/>
      <sheetName val="4. COMMENT PP MEETING"/>
      <sheetName val="BLA"/>
    </sheetNames>
    <sheetDataSet>
      <sheetData sheetId="0">
        <row r="7">
          <cell r="D7" t="str">
            <v>G10STS171</v>
          </cell>
        </row>
      </sheetData>
      <sheetData sheetId="1">
        <row r="9">
          <cell r="D9" t="str">
            <v>FW24 PRODUCTION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BR.GR"/>
      <sheetName val="2. TRIM CARD"/>
      <sheetName val="SPEC"/>
      <sheetName val="PP MEETING "/>
      <sheetName val="7. PACKING"/>
      <sheetName val="BLA"/>
    </sheetNames>
    <sheetDataSet>
      <sheetData sheetId="0"/>
      <sheetData sheetId="1">
        <row r="7">
          <cell r="D7" t="str">
            <v>G10AHD131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BLACK"/>
      <sheetName val="WHITE"/>
      <sheetName val="2. TRIM CARD"/>
      <sheetName val="SPEC"/>
      <sheetName val="PP MEETING "/>
      <sheetName val="7. PACKING"/>
      <sheetName val="DETAIL STICKER"/>
      <sheetName val="4. COMMENT PP MEETING"/>
    </sheetNames>
    <sheetDataSet>
      <sheetData sheetId="0" refreshError="1"/>
      <sheetData sheetId="1" refreshError="1"/>
      <sheetData sheetId="2">
        <row r="7">
          <cell r="D7" t="str">
            <v>G10STS193</v>
          </cell>
        </row>
        <row r="10">
          <cell r="D10" t="str">
            <v>SS TEE</v>
          </cell>
        </row>
      </sheetData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2. TRIM CARD"/>
      <sheetName val="SPEC"/>
      <sheetName val="PP MEETING "/>
      <sheetName val="7. PACKING"/>
      <sheetName val="DETAIL STICKER"/>
    </sheetNames>
    <sheetDataSet>
      <sheetData sheetId="0">
        <row r="72">
          <cell r="C72" t="str">
            <v>IN BTP THÂN TRƯỚC THÂN TRƯỚC- IN BÊN NGOÀI</v>
          </cell>
        </row>
        <row r="83">
          <cell r="C83" t="str">
            <v>KHÔNG THÊU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CREAM"/>
      <sheetName val="GR.BL"/>
      <sheetName val="2. TRIM CARD"/>
      <sheetName val="3. STICKER"/>
      <sheetName val="5. SPEC"/>
      <sheetName val="7. PACKING"/>
      <sheetName val="8. PP MEETING"/>
    </sheetNames>
    <sheetDataSet>
      <sheetData sheetId="0">
        <row r="107">
          <cell r="C107"/>
        </row>
        <row r="109">
          <cell r="C109" t="str">
            <v>KHÔNG WASH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06"/>
  <sheetViews>
    <sheetView view="pageBreakPreview" topLeftCell="A76" zoomScale="40" zoomScaleNormal="25" zoomScaleSheetLayoutView="40" zoomScalePageLayoutView="55" workbookViewId="0">
      <selection activeCell="B78" sqref="B78:C80"/>
    </sheetView>
  </sheetViews>
  <sheetFormatPr defaultColWidth="9.26953125" defaultRowHeight="16.5"/>
  <cols>
    <col min="1" max="1" width="8.81640625" style="80" customWidth="1"/>
    <col min="2" max="2" width="24.54296875" style="80" customWidth="1"/>
    <col min="3" max="3" width="23.7265625" style="80" bestFit="1" customWidth="1"/>
    <col min="4" max="4" width="25.26953125" style="80" customWidth="1"/>
    <col min="5" max="5" width="19.08984375" style="80" customWidth="1"/>
    <col min="6" max="6" width="24.453125" style="80" customWidth="1"/>
    <col min="7" max="7" width="19.90625" style="81" customWidth="1"/>
    <col min="8" max="8" width="22.36328125" style="80" customWidth="1"/>
    <col min="9" max="9" width="19.1796875" style="80" customWidth="1"/>
    <col min="10" max="10" width="18.36328125" style="80" customWidth="1"/>
    <col min="11" max="11" width="15.453125" style="80" customWidth="1"/>
    <col min="12" max="12" width="15.26953125" style="80" customWidth="1"/>
    <col min="13" max="13" width="16.7265625" style="80" customWidth="1"/>
    <col min="14" max="15" width="13.453125" style="80" customWidth="1"/>
    <col min="16" max="16" width="17.81640625" style="80" customWidth="1"/>
    <col min="17" max="17" width="14.7265625" style="80" bestFit="1" customWidth="1"/>
    <col min="18" max="16384" width="9.26953125" style="80"/>
  </cols>
  <sheetData>
    <row r="1" spans="1:16" s="1" customFormat="1" ht="24">
      <c r="A1" s="334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18" t="s">
        <v>77</v>
      </c>
      <c r="N1" s="318" t="s">
        <v>77</v>
      </c>
      <c r="O1" s="321" t="s">
        <v>78</v>
      </c>
      <c r="P1" s="321"/>
    </row>
    <row r="2" spans="1:16" s="1" customFormat="1" ht="24">
      <c r="A2" s="334"/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18" t="s">
        <v>79</v>
      </c>
      <c r="N2" s="318" t="s">
        <v>79</v>
      </c>
      <c r="O2" s="322" t="s">
        <v>80</v>
      </c>
      <c r="P2" s="322"/>
    </row>
    <row r="3" spans="1:16" s="1" customFormat="1" ht="24">
      <c r="A3" s="334"/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18" t="s">
        <v>81</v>
      </c>
      <c r="N3" s="318" t="s">
        <v>81</v>
      </c>
      <c r="O3" s="321">
        <v>1</v>
      </c>
      <c r="P3" s="321"/>
    </row>
    <row r="4" spans="1:16" s="2" customFormat="1" ht="33.5" customHeight="1">
      <c r="A4" s="107"/>
      <c r="B4" s="108" t="s">
        <v>211</v>
      </c>
      <c r="C4" s="107"/>
      <c r="D4" s="107"/>
      <c r="E4" s="107"/>
      <c r="F4" s="107"/>
      <c r="G4" s="324" t="s">
        <v>246</v>
      </c>
      <c r="H4" s="325"/>
      <c r="I4" s="325"/>
      <c r="J4" s="325"/>
      <c r="K4" s="325"/>
      <c r="L4" s="325"/>
      <c r="M4" s="107"/>
      <c r="N4" s="107"/>
      <c r="O4" s="107"/>
      <c r="P4" s="107"/>
    </row>
    <row r="5" spans="1:16" s="2" customFormat="1" ht="33.5" customHeight="1">
      <c r="A5" s="107"/>
      <c r="B5" s="129" t="s">
        <v>0</v>
      </c>
      <c r="C5" s="129"/>
      <c r="D5" s="108"/>
      <c r="E5" s="107"/>
      <c r="F5" s="109"/>
      <c r="G5" s="325"/>
      <c r="H5" s="325"/>
      <c r="I5" s="325"/>
      <c r="J5" s="325"/>
      <c r="K5" s="325"/>
      <c r="L5" s="325"/>
      <c r="M5" s="107"/>
      <c r="N5" s="107"/>
      <c r="O5" s="107"/>
      <c r="P5" s="107"/>
    </row>
    <row r="6" spans="1:16" s="4" customFormat="1" ht="33.5" customHeight="1">
      <c r="A6" s="107"/>
      <c r="B6" s="108" t="s">
        <v>43</v>
      </c>
      <c r="C6" s="108"/>
      <c r="D6" s="5" t="s">
        <v>244</v>
      </c>
      <c r="E6" s="104"/>
      <c r="F6" s="108"/>
      <c r="G6" s="325"/>
      <c r="H6" s="325"/>
      <c r="I6" s="325"/>
      <c r="J6" s="325"/>
      <c r="K6" s="325"/>
      <c r="L6" s="325"/>
      <c r="M6" s="109"/>
      <c r="N6" s="109"/>
      <c r="O6" s="109"/>
      <c r="P6" s="109"/>
    </row>
    <row r="7" spans="1:16" s="4" customFormat="1" ht="33.5" customHeight="1">
      <c r="A7" s="107"/>
      <c r="B7" s="108" t="s">
        <v>44</v>
      </c>
      <c r="C7" s="108"/>
      <c r="D7" s="5" t="s">
        <v>224</v>
      </c>
      <c r="E7" s="5"/>
      <c r="F7" s="108"/>
      <c r="G7" s="325"/>
      <c r="H7" s="325"/>
      <c r="I7" s="325"/>
      <c r="J7" s="325"/>
      <c r="K7" s="325"/>
      <c r="L7" s="325"/>
      <c r="M7" s="109"/>
      <c r="N7" s="109"/>
      <c r="O7" s="109"/>
      <c r="P7" s="109"/>
    </row>
    <row r="8" spans="1:16" s="4" customFormat="1" ht="77.5" customHeight="1">
      <c r="A8" s="107"/>
      <c r="B8" s="108" t="s">
        <v>45</v>
      </c>
      <c r="C8" s="108"/>
      <c r="D8" s="335" t="s">
        <v>243</v>
      </c>
      <c r="E8" s="335"/>
      <c r="F8" s="335"/>
      <c r="G8" s="325"/>
      <c r="H8" s="325"/>
      <c r="I8" s="325"/>
      <c r="J8" s="325"/>
      <c r="K8" s="325"/>
      <c r="L8" s="325"/>
      <c r="M8" s="109"/>
      <c r="N8" s="109"/>
      <c r="O8" s="109"/>
      <c r="P8" s="109"/>
    </row>
    <row r="9" spans="1:16" s="6" customFormat="1" ht="32.5">
      <c r="B9" s="7" t="s">
        <v>1</v>
      </c>
      <c r="C9" s="7"/>
      <c r="D9" s="8" t="s">
        <v>245</v>
      </c>
      <c r="E9" s="8"/>
      <c r="F9" s="9"/>
      <c r="G9" s="10"/>
      <c r="H9" s="9"/>
      <c r="I9" s="9"/>
      <c r="J9" s="9"/>
      <c r="K9" s="9"/>
      <c r="L9" s="9"/>
      <c r="M9" s="9"/>
      <c r="N9" s="9"/>
      <c r="O9" s="9"/>
      <c r="P9" s="9"/>
    </row>
    <row r="10" spans="1:16" s="6" customFormat="1" ht="32.5">
      <c r="B10" s="11" t="s">
        <v>2</v>
      </c>
      <c r="C10" s="11"/>
      <c r="D10" s="12" t="s">
        <v>90</v>
      </c>
      <c r="E10" s="12"/>
      <c r="F10" s="12"/>
      <c r="G10" s="13"/>
      <c r="H10" s="12"/>
      <c r="I10" s="14"/>
      <c r="J10" s="14" t="s">
        <v>46</v>
      </c>
      <c r="K10" s="14"/>
      <c r="L10" s="15" t="s">
        <v>111</v>
      </c>
      <c r="M10" s="15"/>
      <c r="N10" s="15"/>
      <c r="O10" s="15"/>
      <c r="P10" s="15"/>
    </row>
    <row r="11" spans="1:16" s="6" customFormat="1" ht="58" customHeight="1">
      <c r="B11" s="14" t="s">
        <v>3</v>
      </c>
      <c r="C11" s="14"/>
      <c r="D11" s="307"/>
      <c r="E11" s="308"/>
      <c r="F11" s="308"/>
      <c r="G11" s="16"/>
      <c r="H11" s="17"/>
      <c r="I11" s="14"/>
      <c r="J11" s="14" t="s">
        <v>4</v>
      </c>
      <c r="K11" s="14"/>
      <c r="L11" s="323" t="s">
        <v>89</v>
      </c>
      <c r="M11" s="323"/>
      <c r="N11" s="323"/>
      <c r="O11" s="323"/>
      <c r="P11" s="323"/>
    </row>
    <row r="12" spans="1:16" s="6" customFormat="1" ht="32.5">
      <c r="B12" s="14" t="s">
        <v>5</v>
      </c>
      <c r="C12" s="14"/>
      <c r="D12" s="18"/>
      <c r="E12" s="14"/>
      <c r="F12" s="14"/>
      <c r="G12" s="19"/>
      <c r="H12" s="20"/>
      <c r="I12" s="14"/>
      <c r="J12" s="14" t="s">
        <v>83</v>
      </c>
      <c r="L12" s="14" t="s">
        <v>84</v>
      </c>
      <c r="M12" s="14"/>
      <c r="N12" s="20"/>
      <c r="O12" s="20"/>
      <c r="P12" s="15"/>
    </row>
    <row r="13" spans="1:16" s="6" customFormat="1" ht="32.5">
      <c r="B13" s="311"/>
      <c r="C13" s="311"/>
      <c r="D13" s="311"/>
      <c r="E13" s="311"/>
      <c r="F13" s="311"/>
      <c r="G13" s="19"/>
      <c r="H13" s="20"/>
      <c r="I13" s="14"/>
      <c r="J13" s="14" t="s">
        <v>6</v>
      </c>
      <c r="K13" s="14"/>
      <c r="L13" s="14"/>
      <c r="M13" s="20"/>
      <c r="N13" s="15"/>
      <c r="O13" s="15"/>
      <c r="P13" s="20"/>
    </row>
    <row r="14" spans="1:16" s="6" customFormat="1" ht="32.5">
      <c r="B14" s="14" t="s">
        <v>50</v>
      </c>
      <c r="C14" s="14"/>
      <c r="D14" s="14" t="s">
        <v>7</v>
      </c>
      <c r="E14" s="14"/>
      <c r="F14" s="14"/>
      <c r="G14" s="21"/>
      <c r="H14" s="14"/>
      <c r="I14" s="14"/>
      <c r="J14" s="14" t="s">
        <v>8</v>
      </c>
      <c r="K14" s="14"/>
      <c r="L14" s="15" t="s">
        <v>82</v>
      </c>
      <c r="M14" s="15"/>
      <c r="N14" s="15"/>
      <c r="O14" s="15"/>
      <c r="P14" s="15"/>
    </row>
    <row r="15" spans="1:16" s="6" customFormat="1" ht="21" customHeight="1">
      <c r="B15" s="22" t="s">
        <v>67</v>
      </c>
      <c r="C15" s="22"/>
      <c r="D15" s="22"/>
      <c r="E15" s="7"/>
      <c r="F15" s="7"/>
      <c r="G15" s="23"/>
      <c r="H15" s="7"/>
      <c r="I15" s="7"/>
      <c r="J15" s="7"/>
      <c r="K15" s="7"/>
      <c r="L15" s="7"/>
      <c r="M15" s="7"/>
      <c r="N15" s="7"/>
      <c r="O15" s="7"/>
      <c r="P15" s="7"/>
    </row>
    <row r="16" spans="1:16" s="24" customFormat="1" ht="18.7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</row>
    <row r="17" spans="1:16" s="134" customFormat="1" ht="38.5" customHeight="1">
      <c r="B17" s="135"/>
      <c r="C17" s="135" t="s">
        <v>76</v>
      </c>
      <c r="D17" s="135" t="s">
        <v>9</v>
      </c>
      <c r="E17" s="136" t="s">
        <v>58</v>
      </c>
      <c r="F17" s="136" t="s">
        <v>72</v>
      </c>
      <c r="G17" s="136" t="s">
        <v>62</v>
      </c>
      <c r="H17" s="136" t="s">
        <v>10</v>
      </c>
      <c r="I17" s="136" t="s">
        <v>59</v>
      </c>
      <c r="J17" s="136" t="s">
        <v>60</v>
      </c>
      <c r="K17" s="136" t="s">
        <v>61</v>
      </c>
      <c r="L17" s="136"/>
      <c r="M17" s="136"/>
      <c r="N17" s="136"/>
      <c r="O17" s="136"/>
      <c r="P17" s="135" t="s">
        <v>11</v>
      </c>
    </row>
    <row r="18" spans="1:16" s="134" customFormat="1" ht="38.5" customHeight="1">
      <c r="B18" s="137" t="s">
        <v>12</v>
      </c>
      <c r="C18" s="137"/>
      <c r="D18" s="138" t="s">
        <v>112</v>
      </c>
      <c r="E18" s="139"/>
      <c r="F18" s="140">
        <v>10</v>
      </c>
      <c r="G18" s="140">
        <v>25</v>
      </c>
      <c r="H18" s="140">
        <v>80</v>
      </c>
      <c r="I18" s="140">
        <v>100</v>
      </c>
      <c r="J18" s="140">
        <v>65</v>
      </c>
      <c r="K18" s="140">
        <v>20</v>
      </c>
      <c r="L18" s="140"/>
      <c r="M18" s="140"/>
      <c r="N18" s="140"/>
      <c r="O18" s="140"/>
      <c r="P18" s="141">
        <f>SUM(E18:O18)</f>
        <v>300</v>
      </c>
    </row>
    <row r="19" spans="1:16" s="134" customFormat="1" ht="38.5" customHeight="1">
      <c r="B19" s="137" t="s">
        <v>65</v>
      </c>
      <c r="C19" s="137"/>
      <c r="D19" s="138" t="str">
        <f>+D18</f>
        <v>BLACK</v>
      </c>
      <c r="E19" s="139"/>
      <c r="F19" s="140">
        <f>ROUNDUP(F18*5%,0)</f>
        <v>1</v>
      </c>
      <c r="G19" s="140">
        <f t="shared" ref="G19:K19" si="0">ROUNDUP(G18*5%,0)</f>
        <v>2</v>
      </c>
      <c r="H19" s="140">
        <f t="shared" si="0"/>
        <v>4</v>
      </c>
      <c r="I19" s="140">
        <f t="shared" si="0"/>
        <v>5</v>
      </c>
      <c r="J19" s="140">
        <f t="shared" si="0"/>
        <v>4</v>
      </c>
      <c r="K19" s="140">
        <f t="shared" si="0"/>
        <v>1</v>
      </c>
      <c r="L19" s="140"/>
      <c r="M19" s="140"/>
      <c r="N19" s="140"/>
      <c r="O19" s="140"/>
      <c r="P19" s="141">
        <f>SUM(E19:O19)</f>
        <v>17</v>
      </c>
    </row>
    <row r="20" spans="1:16" s="134" customFormat="1" ht="40" customHeight="1">
      <c r="B20" s="137" t="s">
        <v>247</v>
      </c>
      <c r="C20" s="137"/>
      <c r="D20" s="139"/>
      <c r="E20" s="139"/>
      <c r="F20" s="140"/>
      <c r="G20" s="140"/>
      <c r="H20" s="140">
        <v>1</v>
      </c>
      <c r="I20" s="140">
        <v>1</v>
      </c>
      <c r="J20" s="140"/>
      <c r="K20" s="140"/>
      <c r="L20" s="140"/>
      <c r="M20" s="140"/>
      <c r="N20" s="140"/>
      <c r="O20" s="140"/>
      <c r="P20" s="141">
        <f>SUM(E20:O20)</f>
        <v>2</v>
      </c>
    </row>
    <row r="21" spans="1:16" s="142" customFormat="1" ht="38.5" customHeight="1">
      <c r="B21" s="143" t="s">
        <v>13</v>
      </c>
      <c r="C21" s="143"/>
      <c r="D21" s="146" t="str">
        <f>+D19</f>
        <v>BLACK</v>
      </c>
      <c r="E21" s="144"/>
      <c r="F21" s="145">
        <f t="shared" ref="F21:H21" si="1">SUM(F18:F20)</f>
        <v>11</v>
      </c>
      <c r="G21" s="145">
        <f t="shared" si="1"/>
        <v>27</v>
      </c>
      <c r="H21" s="145">
        <f t="shared" si="1"/>
        <v>85</v>
      </c>
      <c r="I21" s="145">
        <f>SUM(I18:I20)</f>
        <v>106</v>
      </c>
      <c r="J21" s="145">
        <f t="shared" ref="J21:K21" si="2">SUM(J18:J20)</f>
        <v>69</v>
      </c>
      <c r="K21" s="145">
        <f t="shared" si="2"/>
        <v>21</v>
      </c>
      <c r="L21" s="145"/>
      <c r="M21" s="145"/>
      <c r="N21" s="145"/>
      <c r="O21" s="145"/>
      <c r="P21" s="145">
        <f t="shared" ref="P21" si="3">SUM(P18:P20)</f>
        <v>319</v>
      </c>
    </row>
    <row r="22" spans="1:16" s="142" customFormat="1" ht="38.5" customHeight="1">
      <c r="B22" s="147"/>
      <c r="C22" s="147"/>
      <c r="D22" s="148"/>
      <c r="E22" s="149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</row>
    <row r="23" spans="1:16" s="134" customFormat="1" ht="38.5" customHeight="1">
      <c r="B23" s="135"/>
      <c r="C23" s="135" t="s">
        <v>76</v>
      </c>
      <c r="D23" s="135" t="s">
        <v>9</v>
      </c>
      <c r="E23" s="136" t="s">
        <v>58</v>
      </c>
      <c r="F23" s="136" t="s">
        <v>72</v>
      </c>
      <c r="G23" s="136" t="s">
        <v>62</v>
      </c>
      <c r="H23" s="136" t="s">
        <v>10</v>
      </c>
      <c r="I23" s="136" t="s">
        <v>59</v>
      </c>
      <c r="J23" s="136" t="s">
        <v>60</v>
      </c>
      <c r="K23" s="136" t="s">
        <v>61</v>
      </c>
      <c r="L23" s="136"/>
      <c r="M23" s="136"/>
      <c r="N23" s="136"/>
      <c r="O23" s="136"/>
      <c r="P23" s="135" t="s">
        <v>11</v>
      </c>
    </row>
    <row r="24" spans="1:16" s="134" customFormat="1" ht="38.5" customHeight="1">
      <c r="B24" s="137" t="s">
        <v>12</v>
      </c>
      <c r="C24" s="137"/>
      <c r="D24" s="138" t="s">
        <v>225</v>
      </c>
      <c r="E24" s="139"/>
      <c r="F24" s="140">
        <v>10</v>
      </c>
      <c r="G24" s="140">
        <v>25</v>
      </c>
      <c r="H24" s="140">
        <v>80</v>
      </c>
      <c r="I24" s="140">
        <v>100</v>
      </c>
      <c r="J24" s="140">
        <v>65</v>
      </c>
      <c r="K24" s="140">
        <v>20</v>
      </c>
      <c r="L24" s="140"/>
      <c r="M24" s="140"/>
      <c r="N24" s="140"/>
      <c r="O24" s="140"/>
      <c r="P24" s="141">
        <f>SUM(E24:O24)</f>
        <v>300</v>
      </c>
    </row>
    <row r="25" spans="1:16" s="134" customFormat="1" ht="38.5" customHeight="1">
      <c r="B25" s="137" t="s">
        <v>65</v>
      </c>
      <c r="C25" s="137"/>
      <c r="D25" s="138" t="str">
        <f>+D24</f>
        <v>GREEN</v>
      </c>
      <c r="E25" s="139"/>
      <c r="F25" s="140">
        <f>ROUNDUP(F24*5%,0)</f>
        <v>1</v>
      </c>
      <c r="G25" s="140">
        <f t="shared" ref="G25:K25" si="4">ROUNDUP(G24*5%,0)</f>
        <v>2</v>
      </c>
      <c r="H25" s="140">
        <f t="shared" si="4"/>
        <v>4</v>
      </c>
      <c r="I25" s="140">
        <f t="shared" si="4"/>
        <v>5</v>
      </c>
      <c r="J25" s="140">
        <f t="shared" si="4"/>
        <v>4</v>
      </c>
      <c r="K25" s="140">
        <f t="shared" si="4"/>
        <v>1</v>
      </c>
      <c r="L25" s="140"/>
      <c r="M25" s="140"/>
      <c r="N25" s="140"/>
      <c r="O25" s="140"/>
      <c r="P25" s="141">
        <f>SUM(E25:O25)</f>
        <v>17</v>
      </c>
    </row>
    <row r="26" spans="1:16" s="134" customFormat="1" ht="40" customHeight="1">
      <c r="B26" s="137" t="s">
        <v>247</v>
      </c>
      <c r="C26" s="137"/>
      <c r="D26" s="139"/>
      <c r="E26" s="139"/>
      <c r="F26" s="140"/>
      <c r="G26" s="140"/>
      <c r="H26" s="140">
        <v>1</v>
      </c>
      <c r="I26" s="140">
        <v>1</v>
      </c>
      <c r="J26" s="140"/>
      <c r="K26" s="140"/>
      <c r="L26" s="140"/>
      <c r="M26" s="140"/>
      <c r="N26" s="140"/>
      <c r="O26" s="140"/>
      <c r="P26" s="141">
        <f>SUM(E26:O26)</f>
        <v>2</v>
      </c>
    </row>
    <row r="27" spans="1:16" s="142" customFormat="1" ht="38.5" customHeight="1">
      <c r="B27" s="143" t="s">
        <v>13</v>
      </c>
      <c r="C27" s="143"/>
      <c r="D27" s="146" t="str">
        <f>+D25</f>
        <v>GREEN</v>
      </c>
      <c r="E27" s="144"/>
      <c r="F27" s="145">
        <f t="shared" ref="F27:H27" si="5">SUM(F24:F26)</f>
        <v>11</v>
      </c>
      <c r="G27" s="145">
        <f t="shared" si="5"/>
        <v>27</v>
      </c>
      <c r="H27" s="145">
        <f t="shared" si="5"/>
        <v>85</v>
      </c>
      <c r="I27" s="145">
        <f>SUM(I24:I26)</f>
        <v>106</v>
      </c>
      <c r="J27" s="145">
        <f t="shared" ref="J27:K27" si="6">SUM(J24:J26)</f>
        <v>69</v>
      </c>
      <c r="K27" s="145">
        <f t="shared" si="6"/>
        <v>21</v>
      </c>
      <c r="L27" s="145"/>
      <c r="M27" s="145"/>
      <c r="N27" s="145"/>
      <c r="O27" s="145"/>
      <c r="P27" s="145">
        <f t="shared" ref="P27" si="7">SUM(P24:P26)</f>
        <v>319</v>
      </c>
    </row>
    <row r="28" spans="1:16" s="134" customFormat="1" ht="31" customHeight="1">
      <c r="B28" s="151"/>
      <c r="C28" s="151"/>
      <c r="D28" s="151"/>
      <c r="E28" s="152"/>
      <c r="F28" s="153"/>
      <c r="G28" s="153"/>
      <c r="H28" s="152"/>
      <c r="I28" s="152"/>
      <c r="J28" s="152"/>
      <c r="K28" s="152"/>
      <c r="L28" s="152"/>
      <c r="M28" s="154"/>
      <c r="N28" s="155"/>
      <c r="O28" s="155"/>
      <c r="P28" s="155"/>
    </row>
    <row r="29" spans="1:16" s="142" customFormat="1" ht="42.75" customHeight="1">
      <c r="B29" s="156" t="s">
        <v>14</v>
      </c>
      <c r="C29" s="157"/>
      <c r="D29" s="156"/>
      <c r="E29" s="158"/>
      <c r="F29" s="159">
        <f>F21+F27</f>
        <v>22</v>
      </c>
      <c r="G29" s="159">
        <f>G21+G27</f>
        <v>54</v>
      </c>
      <c r="H29" s="159">
        <f t="shared" ref="H29:K29" si="8">H21+H27</f>
        <v>170</v>
      </c>
      <c r="I29" s="159">
        <f t="shared" si="8"/>
        <v>212</v>
      </c>
      <c r="J29" s="159">
        <f t="shared" si="8"/>
        <v>138</v>
      </c>
      <c r="K29" s="159">
        <f t="shared" si="8"/>
        <v>42</v>
      </c>
      <c r="L29" s="159"/>
      <c r="M29" s="159"/>
      <c r="N29" s="159"/>
      <c r="O29" s="159"/>
      <c r="P29" s="159">
        <f t="shared" ref="P29" si="9">P21+P27</f>
        <v>638</v>
      </c>
    </row>
    <row r="30" spans="1:16" s="26" customFormat="1" ht="20.25" customHeight="1">
      <c r="B30" s="27"/>
      <c r="C30" s="27"/>
      <c r="D30" s="28"/>
      <c r="E30" s="29"/>
      <c r="F30" s="30"/>
      <c r="G30" s="31"/>
      <c r="H30" s="32"/>
      <c r="I30" s="32"/>
      <c r="J30" s="32"/>
      <c r="K30" s="32"/>
      <c r="L30" s="33"/>
      <c r="M30" s="34"/>
      <c r="N30" s="30"/>
      <c r="O30" s="30"/>
      <c r="P30" s="30"/>
    </row>
    <row r="31" spans="1:16" s="1" customFormat="1" ht="30.75" customHeight="1" thickBot="1">
      <c r="B31" s="9" t="s">
        <v>15</v>
      </c>
      <c r="C31" s="35"/>
      <c r="D31" s="232" t="s">
        <v>213</v>
      </c>
      <c r="E31" s="35"/>
      <c r="F31" s="36"/>
      <c r="G31" s="37"/>
      <c r="H31" s="36"/>
      <c r="I31" s="36"/>
      <c r="J31" s="36"/>
      <c r="K31" s="36"/>
      <c r="L31" s="36"/>
      <c r="N31" s="38"/>
      <c r="O31" s="38"/>
      <c r="P31" s="39"/>
    </row>
    <row r="32" spans="1:16" s="40" customFormat="1" ht="156.65" customHeight="1" thickBot="1">
      <c r="A32" s="312" t="s">
        <v>16</v>
      </c>
      <c r="B32" s="313"/>
      <c r="C32" s="314"/>
      <c r="D32" s="82" t="s">
        <v>17</v>
      </c>
      <c r="E32" s="83" t="s">
        <v>18</v>
      </c>
      <c r="F32" s="82" t="s">
        <v>19</v>
      </c>
      <c r="G32" s="84" t="s">
        <v>20</v>
      </c>
      <c r="H32" s="84" t="s">
        <v>21</v>
      </c>
      <c r="I32" s="84" t="s">
        <v>37</v>
      </c>
      <c r="J32" s="84" t="s">
        <v>38</v>
      </c>
      <c r="K32" s="84" t="s">
        <v>92</v>
      </c>
      <c r="L32" s="84" t="s">
        <v>39</v>
      </c>
      <c r="M32" s="331" t="s">
        <v>52</v>
      </c>
      <c r="N32" s="332"/>
      <c r="O32" s="332"/>
      <c r="P32" s="333"/>
    </row>
    <row r="33" spans="1:17" s="44" customFormat="1" ht="54" customHeight="1">
      <c r="A33" s="41" t="str">
        <f>D18</f>
        <v>BLACK</v>
      </c>
      <c r="B33" s="110"/>
      <c r="C33" s="110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3"/>
    </row>
    <row r="34" spans="1:17" s="6" customFormat="1" ht="105" customHeight="1">
      <c r="A34" s="45">
        <v>1</v>
      </c>
      <c r="B34" s="319" t="str">
        <f>L11</f>
        <v>BRUSH FLEECE 80%COTTON 20%POLY 370GSM</v>
      </c>
      <c r="C34" s="320"/>
      <c r="D34" s="105" t="s">
        <v>51</v>
      </c>
      <c r="E34" s="236" t="s">
        <v>226</v>
      </c>
      <c r="F34" s="46" t="s">
        <v>10</v>
      </c>
      <c r="G34" s="47">
        <f>$P$21</f>
        <v>319</v>
      </c>
      <c r="H34" s="46">
        <v>1.35</v>
      </c>
      <c r="I34" s="48">
        <f>G34*H34</f>
        <v>430.65000000000003</v>
      </c>
      <c r="J34" s="48">
        <f>I34*2.95%+I34/30*0.5+I34*3%</f>
        <v>32.801175000000001</v>
      </c>
      <c r="K34" s="48">
        <v>2</v>
      </c>
      <c r="L34" s="49">
        <f>+ROUNDUP(K34+J34+I34,0)</f>
        <v>466</v>
      </c>
      <c r="M34" s="326"/>
      <c r="N34" s="329"/>
      <c r="O34" s="329"/>
      <c r="P34" s="330"/>
      <c r="Q34" s="112"/>
    </row>
    <row r="35" spans="1:17" s="6" customFormat="1" ht="105" customHeight="1">
      <c r="A35" s="45">
        <v>2</v>
      </c>
      <c r="B35" s="319" t="s">
        <v>85</v>
      </c>
      <c r="C35" s="320"/>
      <c r="D35" s="105" t="s">
        <v>91</v>
      </c>
      <c r="E35" s="236" t="str">
        <f>E34</f>
        <v>GREENER PASTURES 19-6311 TCX</v>
      </c>
      <c r="F35" s="46" t="s">
        <v>10</v>
      </c>
      <c r="G35" s="47">
        <f>G34</f>
        <v>319</v>
      </c>
      <c r="H35" s="46">
        <v>0.155</v>
      </c>
      <c r="I35" s="48">
        <f t="shared" ref="I35" si="10">G35*H35</f>
        <v>49.445</v>
      </c>
      <c r="J35" s="48">
        <f>I35*10%</f>
        <v>4.9445000000000006</v>
      </c>
      <c r="K35" s="48"/>
      <c r="L35" s="49">
        <f t="shared" ref="L35" si="11">+K35+J35+I35</f>
        <v>54.389499999999998</v>
      </c>
      <c r="M35" s="326"/>
      <c r="N35" s="329"/>
      <c r="O35" s="329"/>
      <c r="P35" s="330"/>
      <c r="Q35" s="112"/>
    </row>
    <row r="36" spans="1:17" s="44" customFormat="1" ht="54" customHeight="1">
      <c r="A36" s="41" t="str">
        <f>D24</f>
        <v>GREEN</v>
      </c>
      <c r="B36" s="42"/>
      <c r="C36" s="42"/>
      <c r="D36" s="106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3"/>
    </row>
    <row r="37" spans="1:17" s="6" customFormat="1" ht="96" customHeight="1">
      <c r="A37" s="45">
        <v>1</v>
      </c>
      <c r="B37" s="305" t="str">
        <f>B34</f>
        <v>BRUSH FLEECE 80%COTTON 20%POLY 370GSM</v>
      </c>
      <c r="C37" s="305"/>
      <c r="D37" s="105" t="s">
        <v>51</v>
      </c>
      <c r="E37" s="231" t="s">
        <v>212</v>
      </c>
      <c r="F37" s="46" t="s">
        <v>10</v>
      </c>
      <c r="G37" s="47">
        <f>P27</f>
        <v>319</v>
      </c>
      <c r="H37" s="46">
        <v>1.35</v>
      </c>
      <c r="I37" s="48">
        <f>G37*H37</f>
        <v>430.65000000000003</v>
      </c>
      <c r="J37" s="48">
        <f>I37*2.95%+I37/30*0.5+I37*3%</f>
        <v>32.801175000000001</v>
      </c>
      <c r="K37" s="48">
        <v>2</v>
      </c>
      <c r="L37" s="49">
        <f>+K37+J37+I37</f>
        <v>465.45117500000003</v>
      </c>
      <c r="M37" s="326" t="s">
        <v>240</v>
      </c>
      <c r="N37" s="327"/>
      <c r="O37" s="327"/>
      <c r="P37" s="328"/>
      <c r="Q37" s="112"/>
    </row>
    <row r="38" spans="1:17" s="6" customFormat="1" ht="95" customHeight="1">
      <c r="A38" s="45">
        <v>2</v>
      </c>
      <c r="B38" s="319" t="str">
        <f>B35</f>
        <v>100%COTTON RIB 1x1 _430GSM</v>
      </c>
      <c r="C38" s="320"/>
      <c r="D38" s="105" t="str">
        <f>$D$35</f>
        <v>LAI TAY, LAI ÁO</v>
      </c>
      <c r="E38" s="231" t="str">
        <f>E37</f>
        <v>JET BLACK 19-0303</v>
      </c>
      <c r="F38" s="46" t="s">
        <v>10</v>
      </c>
      <c r="G38" s="47">
        <f>G37</f>
        <v>319</v>
      </c>
      <c r="H38" s="46">
        <v>0.155</v>
      </c>
      <c r="I38" s="48">
        <f t="shared" ref="I38" si="12">G38*H38</f>
        <v>49.445</v>
      </c>
      <c r="J38" s="48">
        <f>I38*10%</f>
        <v>4.9445000000000006</v>
      </c>
      <c r="K38" s="48"/>
      <c r="L38" s="49">
        <f t="shared" ref="L38" si="13">+K38+J38+I38</f>
        <v>54.389499999999998</v>
      </c>
      <c r="M38" s="326" t="s">
        <v>241</v>
      </c>
      <c r="N38" s="327"/>
      <c r="O38" s="327"/>
      <c r="P38" s="328"/>
      <c r="Q38" s="112"/>
    </row>
    <row r="39" spans="1:17" s="50" customFormat="1" ht="33" customHeight="1" thickBot="1">
      <c r="B39" s="9" t="s">
        <v>22</v>
      </c>
      <c r="G39" s="51"/>
      <c r="P39" s="52"/>
    </row>
    <row r="40" spans="1:17" s="53" customFormat="1" ht="82.5" customHeight="1">
      <c r="A40" s="336" t="s">
        <v>23</v>
      </c>
      <c r="B40" s="337"/>
      <c r="C40" s="337"/>
      <c r="D40" s="337"/>
      <c r="E40" s="338"/>
      <c r="F40" s="85" t="s">
        <v>47</v>
      </c>
      <c r="G40" s="85" t="s">
        <v>24</v>
      </c>
      <c r="H40" s="339" t="s">
        <v>42</v>
      </c>
      <c r="I40" s="340"/>
      <c r="J40" s="86" t="s">
        <v>19</v>
      </c>
      <c r="K40" s="85" t="s">
        <v>48</v>
      </c>
      <c r="L40" s="85" t="s">
        <v>25</v>
      </c>
      <c r="M40" s="87" t="s">
        <v>26</v>
      </c>
      <c r="N40" s="87" t="s">
        <v>27</v>
      </c>
      <c r="O40" s="87" t="s">
        <v>28</v>
      </c>
      <c r="P40" s="88" t="s">
        <v>29</v>
      </c>
    </row>
    <row r="41" spans="1:17" s="6" customFormat="1" ht="54.5" customHeight="1">
      <c r="A41" s="54">
        <v>1</v>
      </c>
      <c r="B41" s="306" t="s">
        <v>41</v>
      </c>
      <c r="C41" s="306"/>
      <c r="D41" s="306"/>
      <c r="E41" s="306"/>
      <c r="F41" s="55" t="s">
        <v>217</v>
      </c>
      <c r="G41" s="233" t="s">
        <v>216</v>
      </c>
      <c r="H41" s="303" t="str">
        <f>$D$18</f>
        <v>BLACK</v>
      </c>
      <c r="I41" s="304"/>
      <c r="J41" s="56" t="s">
        <v>30</v>
      </c>
      <c r="K41" s="57">
        <f>$P$21</f>
        <v>319</v>
      </c>
      <c r="L41" s="58">
        <f t="shared" ref="L41:L42" si="14">260/4500</f>
        <v>5.7777777777777775E-2</v>
      </c>
      <c r="M41" s="59">
        <f t="shared" ref="M41" si="15">K41*L41</f>
        <v>18.431111111111111</v>
      </c>
      <c r="N41" s="62">
        <f>M41*3%</f>
        <v>0.55293333333333328</v>
      </c>
      <c r="O41" s="60">
        <f t="shared" ref="O41" si="16">ROUNDUP(N41+M41,0)</f>
        <v>19</v>
      </c>
      <c r="P41" s="117"/>
    </row>
    <row r="42" spans="1:17" s="6" customFormat="1" ht="54.5" customHeight="1">
      <c r="A42" s="54">
        <v>1</v>
      </c>
      <c r="B42" s="306" t="s">
        <v>41</v>
      </c>
      <c r="C42" s="306"/>
      <c r="D42" s="306"/>
      <c r="E42" s="306"/>
      <c r="F42" s="55" t="s">
        <v>227</v>
      </c>
      <c r="G42" s="233" t="s">
        <v>228</v>
      </c>
      <c r="H42" s="303" t="str">
        <f>$D$24</f>
        <v>GREEN</v>
      </c>
      <c r="I42" s="304"/>
      <c r="J42" s="56" t="s">
        <v>30</v>
      </c>
      <c r="K42" s="57">
        <f>$P$27</f>
        <v>319</v>
      </c>
      <c r="L42" s="58">
        <f t="shared" si="14"/>
        <v>5.7777777777777775E-2</v>
      </c>
      <c r="M42" s="59">
        <f t="shared" ref="M42:M43" si="17">K42*L42</f>
        <v>18.431111111111111</v>
      </c>
      <c r="N42" s="62">
        <f>M42*3%</f>
        <v>0.55293333333333328</v>
      </c>
      <c r="O42" s="60">
        <f t="shared" ref="O42:O43" si="18">ROUNDUP(N42+M42,0)</f>
        <v>19</v>
      </c>
      <c r="P42" s="117"/>
    </row>
    <row r="43" spans="1:17" s="6" customFormat="1" ht="54.5" customHeight="1">
      <c r="A43" s="54">
        <v>2</v>
      </c>
      <c r="B43" s="306" t="s">
        <v>88</v>
      </c>
      <c r="C43" s="306"/>
      <c r="D43" s="306"/>
      <c r="E43" s="306"/>
      <c r="F43" s="55" t="s">
        <v>86</v>
      </c>
      <c r="G43" s="233" t="s">
        <v>221</v>
      </c>
      <c r="H43" s="303" t="str">
        <f t="shared" ref="H43" si="19">$D$18</f>
        <v>BLACK</v>
      </c>
      <c r="I43" s="304"/>
      <c r="J43" s="56" t="s">
        <v>30</v>
      </c>
      <c r="K43" s="57">
        <f t="shared" ref="K43" si="20">$P$21</f>
        <v>319</v>
      </c>
      <c r="L43" s="111">
        <f>3/4500</f>
        <v>6.6666666666666664E-4</v>
      </c>
      <c r="M43" s="59">
        <f t="shared" si="17"/>
        <v>0.21266666666666667</v>
      </c>
      <c r="N43" s="58">
        <f t="shared" ref="N43" si="21">M43*3%</f>
        <v>6.3800000000000003E-3</v>
      </c>
      <c r="O43" s="60">
        <f t="shared" si="18"/>
        <v>1</v>
      </c>
      <c r="P43" s="61"/>
    </row>
    <row r="44" spans="1:17" s="6" customFormat="1" ht="54.5" customHeight="1">
      <c r="A44" s="54">
        <v>2</v>
      </c>
      <c r="B44" s="306" t="s">
        <v>88</v>
      </c>
      <c r="C44" s="306"/>
      <c r="D44" s="306"/>
      <c r="E44" s="306"/>
      <c r="F44" s="55" t="s">
        <v>86</v>
      </c>
      <c r="G44" s="233" t="s">
        <v>221</v>
      </c>
      <c r="H44" s="303" t="str">
        <f t="shared" ref="H44" si="22">$D$24</f>
        <v>GREEN</v>
      </c>
      <c r="I44" s="304"/>
      <c r="J44" s="56" t="s">
        <v>30</v>
      </c>
      <c r="K44" s="57">
        <f t="shared" ref="K44" si="23">$P$27</f>
        <v>319</v>
      </c>
      <c r="L44" s="111">
        <f>3/4500</f>
        <v>6.6666666666666664E-4</v>
      </c>
      <c r="M44" s="59">
        <f t="shared" ref="M44" si="24">K44*L44</f>
        <v>0.21266666666666667</v>
      </c>
      <c r="N44" s="58">
        <f t="shared" ref="N44" si="25">M44*3%</f>
        <v>6.3800000000000003E-3</v>
      </c>
      <c r="O44" s="60">
        <f t="shared" ref="O44" si="26">ROUNDUP(N44+M44,0)</f>
        <v>1</v>
      </c>
      <c r="P44" s="61"/>
    </row>
    <row r="45" spans="1:17" s="6" customFormat="1" ht="54.5" customHeight="1">
      <c r="A45" s="54">
        <v>3</v>
      </c>
      <c r="B45" s="305" t="s">
        <v>215</v>
      </c>
      <c r="C45" s="306"/>
      <c r="D45" s="306"/>
      <c r="E45" s="306"/>
      <c r="F45" s="55" t="s">
        <v>40</v>
      </c>
      <c r="G45" s="55"/>
      <c r="H45" s="303" t="str">
        <f t="shared" ref="H45" si="27">$D$18</f>
        <v>BLACK</v>
      </c>
      <c r="I45" s="304"/>
      <c r="J45" s="57" t="s">
        <v>31</v>
      </c>
      <c r="K45" s="57">
        <f t="shared" ref="K45" si="28">$P$21</f>
        <v>319</v>
      </c>
      <c r="L45" s="62">
        <v>1</v>
      </c>
      <c r="M45" s="62">
        <f t="shared" ref="M45" si="29">L45*K45</f>
        <v>319</v>
      </c>
      <c r="N45" s="62">
        <f t="shared" ref="N45" si="30">M45*3%+1</f>
        <v>10.57</v>
      </c>
      <c r="O45" s="60">
        <f t="shared" ref="O45" si="31">N45+M45</f>
        <v>329.57</v>
      </c>
      <c r="P45" s="61"/>
    </row>
    <row r="46" spans="1:17" s="6" customFormat="1" ht="54.5" customHeight="1">
      <c r="A46" s="54">
        <v>3</v>
      </c>
      <c r="B46" s="305" t="s">
        <v>215</v>
      </c>
      <c r="C46" s="306"/>
      <c r="D46" s="306"/>
      <c r="E46" s="306"/>
      <c r="F46" s="55" t="s">
        <v>40</v>
      </c>
      <c r="G46" s="55"/>
      <c r="H46" s="303" t="str">
        <f t="shared" ref="H46" si="32">$D$24</f>
        <v>GREEN</v>
      </c>
      <c r="I46" s="304"/>
      <c r="J46" s="57" t="s">
        <v>31</v>
      </c>
      <c r="K46" s="57">
        <f t="shared" ref="K46" si="33">$P$27</f>
        <v>319</v>
      </c>
      <c r="L46" s="62">
        <v>1</v>
      </c>
      <c r="M46" s="62">
        <f t="shared" ref="M46:M47" si="34">L46*K46</f>
        <v>319</v>
      </c>
      <c r="N46" s="62">
        <f t="shared" ref="N46:N52" si="35">M46*3%+1</f>
        <v>10.57</v>
      </c>
      <c r="O46" s="60">
        <f t="shared" ref="O46:O47" si="36">N46+M46</f>
        <v>329.57</v>
      </c>
      <c r="P46" s="61"/>
    </row>
    <row r="47" spans="1:17" s="6" customFormat="1" ht="54.5" customHeight="1">
      <c r="A47" s="54">
        <v>4</v>
      </c>
      <c r="B47" s="305" t="s">
        <v>214</v>
      </c>
      <c r="C47" s="306"/>
      <c r="D47" s="306"/>
      <c r="E47" s="306"/>
      <c r="F47" s="55" t="s">
        <v>86</v>
      </c>
      <c r="G47" s="55"/>
      <c r="H47" s="303" t="str">
        <f t="shared" ref="H47" si="37">$D$18</f>
        <v>BLACK</v>
      </c>
      <c r="I47" s="304"/>
      <c r="J47" s="57" t="s">
        <v>31</v>
      </c>
      <c r="K47" s="57">
        <f t="shared" ref="K47" si="38">$P$21</f>
        <v>319</v>
      </c>
      <c r="L47" s="62">
        <v>1</v>
      </c>
      <c r="M47" s="62">
        <f t="shared" si="34"/>
        <v>319</v>
      </c>
      <c r="N47" s="62">
        <f t="shared" ref="N47" si="39">M47*3%+1</f>
        <v>10.57</v>
      </c>
      <c r="O47" s="60">
        <f t="shared" si="36"/>
        <v>329.57</v>
      </c>
      <c r="P47" s="61"/>
    </row>
    <row r="48" spans="1:17" s="6" customFormat="1" ht="54.5" customHeight="1">
      <c r="A48" s="54">
        <v>4</v>
      </c>
      <c r="B48" s="305" t="s">
        <v>214</v>
      </c>
      <c r="C48" s="306"/>
      <c r="D48" s="306"/>
      <c r="E48" s="306"/>
      <c r="F48" s="55" t="s">
        <v>86</v>
      </c>
      <c r="G48" s="55"/>
      <c r="H48" s="303" t="str">
        <f t="shared" ref="H48" si="40">$D$24</f>
        <v>GREEN</v>
      </c>
      <c r="I48" s="304"/>
      <c r="J48" s="57" t="s">
        <v>31</v>
      </c>
      <c r="K48" s="57">
        <f t="shared" ref="K48" si="41">$P$27</f>
        <v>319</v>
      </c>
      <c r="L48" s="62">
        <v>1</v>
      </c>
      <c r="M48" s="62">
        <f t="shared" ref="M48:M49" si="42">L48*K48</f>
        <v>319</v>
      </c>
      <c r="N48" s="62">
        <f t="shared" si="35"/>
        <v>10.57</v>
      </c>
      <c r="O48" s="60">
        <f t="shared" ref="O48:O49" si="43">N48+M48</f>
        <v>329.57</v>
      </c>
      <c r="P48" s="61"/>
    </row>
    <row r="49" spans="1:16" s="6" customFormat="1" ht="54.5" customHeight="1">
      <c r="A49" s="54">
        <v>5</v>
      </c>
      <c r="B49" s="305" t="s">
        <v>96</v>
      </c>
      <c r="C49" s="306"/>
      <c r="D49" s="306"/>
      <c r="E49" s="306"/>
      <c r="F49" s="55" t="s">
        <v>86</v>
      </c>
      <c r="G49" s="55"/>
      <c r="H49" s="303" t="str">
        <f t="shared" ref="H49" si="44">$D$18</f>
        <v>BLACK</v>
      </c>
      <c r="I49" s="304"/>
      <c r="J49" s="57" t="s">
        <v>31</v>
      </c>
      <c r="K49" s="57">
        <f t="shared" ref="K49" si="45">$P$21</f>
        <v>319</v>
      </c>
      <c r="L49" s="62">
        <v>1</v>
      </c>
      <c r="M49" s="62">
        <f t="shared" si="42"/>
        <v>319</v>
      </c>
      <c r="N49" s="62">
        <f t="shared" ref="N49" si="46">M49*3%+1</f>
        <v>10.57</v>
      </c>
      <c r="O49" s="60">
        <f t="shared" si="43"/>
        <v>329.57</v>
      </c>
      <c r="P49" s="61"/>
    </row>
    <row r="50" spans="1:16" s="6" customFormat="1" ht="54.5" customHeight="1">
      <c r="A50" s="54">
        <v>5</v>
      </c>
      <c r="B50" s="305" t="s">
        <v>96</v>
      </c>
      <c r="C50" s="306"/>
      <c r="D50" s="306"/>
      <c r="E50" s="306"/>
      <c r="F50" s="55" t="s">
        <v>86</v>
      </c>
      <c r="G50" s="55"/>
      <c r="H50" s="303" t="str">
        <f t="shared" ref="H50" si="47">$D$24</f>
        <v>GREEN</v>
      </c>
      <c r="I50" s="304"/>
      <c r="J50" s="57" t="s">
        <v>31</v>
      </c>
      <c r="K50" s="57">
        <f t="shared" ref="K50" si="48">$P$27</f>
        <v>319</v>
      </c>
      <c r="L50" s="62">
        <v>1</v>
      </c>
      <c r="M50" s="62">
        <f t="shared" ref="M50:M51" si="49">L50*K50</f>
        <v>319</v>
      </c>
      <c r="N50" s="62">
        <f t="shared" si="35"/>
        <v>10.57</v>
      </c>
      <c r="O50" s="60">
        <f t="shared" ref="O50:O51" si="50">N50+M50</f>
        <v>329.57</v>
      </c>
      <c r="P50" s="61"/>
    </row>
    <row r="51" spans="1:16" s="6" customFormat="1" ht="54.5" customHeight="1">
      <c r="A51" s="54">
        <v>6</v>
      </c>
      <c r="B51" s="305" t="s">
        <v>97</v>
      </c>
      <c r="C51" s="306"/>
      <c r="D51" s="306"/>
      <c r="E51" s="306"/>
      <c r="F51" s="55" t="s">
        <v>86</v>
      </c>
      <c r="G51" s="55"/>
      <c r="H51" s="303" t="str">
        <f t="shared" ref="H51" si="51">$D$18</f>
        <v>BLACK</v>
      </c>
      <c r="I51" s="304"/>
      <c r="J51" s="57" t="s">
        <v>31</v>
      </c>
      <c r="K51" s="57">
        <f t="shared" ref="K51" si="52">$P$21</f>
        <v>319</v>
      </c>
      <c r="L51" s="62">
        <v>1</v>
      </c>
      <c r="M51" s="62">
        <f t="shared" si="49"/>
        <v>319</v>
      </c>
      <c r="N51" s="62">
        <f t="shared" ref="N51" si="53">M51*3%+1</f>
        <v>10.57</v>
      </c>
      <c r="O51" s="60">
        <f t="shared" si="50"/>
        <v>329.57</v>
      </c>
      <c r="P51" s="61"/>
    </row>
    <row r="52" spans="1:16" s="6" customFormat="1" ht="54.5" customHeight="1">
      <c r="A52" s="54">
        <v>6</v>
      </c>
      <c r="B52" s="305" t="s">
        <v>97</v>
      </c>
      <c r="C52" s="306"/>
      <c r="D52" s="306"/>
      <c r="E52" s="306"/>
      <c r="F52" s="55" t="s">
        <v>86</v>
      </c>
      <c r="G52" s="55"/>
      <c r="H52" s="303" t="str">
        <f t="shared" ref="H52" si="54">$D$24</f>
        <v>GREEN</v>
      </c>
      <c r="I52" s="304"/>
      <c r="J52" s="57" t="s">
        <v>31</v>
      </c>
      <c r="K52" s="57">
        <f t="shared" ref="K52" si="55">$P$27</f>
        <v>319</v>
      </c>
      <c r="L52" s="62">
        <v>1</v>
      </c>
      <c r="M52" s="62">
        <f t="shared" ref="M52" si="56">L52*K52</f>
        <v>319</v>
      </c>
      <c r="N52" s="62">
        <f t="shared" si="35"/>
        <v>10.57</v>
      </c>
      <c r="O52" s="60">
        <f t="shared" ref="O52" si="57">N52+M52</f>
        <v>329.57</v>
      </c>
      <c r="P52" s="61"/>
    </row>
    <row r="53" spans="1:16" s="64" customFormat="1" ht="19.899999999999999" customHeight="1">
      <c r="A53" s="38"/>
      <c r="B53" s="38"/>
      <c r="C53" s="38"/>
      <c r="D53" s="38"/>
      <c r="E53" s="38"/>
      <c r="F53" s="38"/>
      <c r="G53" s="63"/>
      <c r="H53" s="38"/>
      <c r="I53" s="38"/>
      <c r="J53" s="38"/>
      <c r="K53" s="38"/>
      <c r="L53" s="38"/>
      <c r="M53" s="38"/>
      <c r="N53" s="38"/>
      <c r="O53" s="38"/>
      <c r="P53" s="38"/>
    </row>
    <row r="54" spans="1:16" s="50" customFormat="1" ht="43.5" customHeight="1" thickBot="1">
      <c r="B54" s="9" t="s">
        <v>68</v>
      </c>
      <c r="F54" s="65"/>
      <c r="G54" s="66"/>
      <c r="H54" s="65"/>
      <c r="I54" s="65"/>
      <c r="J54" s="65"/>
      <c r="K54" s="65"/>
      <c r="L54" s="65"/>
      <c r="M54" s="65"/>
      <c r="N54" s="65"/>
      <c r="O54" s="65"/>
      <c r="P54" s="67"/>
    </row>
    <row r="55" spans="1:16" s="53" customFormat="1" ht="92.5" customHeight="1">
      <c r="A55" s="315" t="s">
        <v>23</v>
      </c>
      <c r="B55" s="316"/>
      <c r="C55" s="316"/>
      <c r="D55" s="316"/>
      <c r="E55" s="317"/>
      <c r="F55" s="119" t="s">
        <v>47</v>
      </c>
      <c r="G55" s="119" t="s">
        <v>24</v>
      </c>
      <c r="H55" s="309" t="s">
        <v>42</v>
      </c>
      <c r="I55" s="310"/>
      <c r="J55" s="120" t="s">
        <v>19</v>
      </c>
      <c r="K55" s="119" t="s">
        <v>48</v>
      </c>
      <c r="L55" s="119" t="s">
        <v>25</v>
      </c>
      <c r="M55" s="121" t="s">
        <v>26</v>
      </c>
      <c r="N55" s="121" t="s">
        <v>27</v>
      </c>
      <c r="O55" s="121" t="s">
        <v>28</v>
      </c>
      <c r="P55" s="122" t="s">
        <v>29</v>
      </c>
    </row>
    <row r="56" spans="1:16" s="6" customFormat="1" ht="49" customHeight="1">
      <c r="A56" s="54">
        <v>1</v>
      </c>
      <c r="B56" s="305" t="s">
        <v>93</v>
      </c>
      <c r="C56" s="306"/>
      <c r="D56" s="306"/>
      <c r="E56" s="306"/>
      <c r="F56" s="55" t="s">
        <v>40</v>
      </c>
      <c r="G56" s="55"/>
      <c r="H56" s="303" t="str">
        <f t="shared" ref="H56:H66" si="58">$D$18</f>
        <v>BLACK</v>
      </c>
      <c r="I56" s="304"/>
      <c r="J56" s="57" t="s">
        <v>31</v>
      </c>
      <c r="K56" s="57">
        <f t="shared" ref="K56:K66" si="59">$P$21</f>
        <v>319</v>
      </c>
      <c r="L56" s="62">
        <v>1</v>
      </c>
      <c r="M56" s="62">
        <f t="shared" ref="M56" si="60">L56*K56</f>
        <v>319</v>
      </c>
      <c r="N56" s="62">
        <f t="shared" ref="N56:N61" si="61">M56*3%+1</f>
        <v>10.57</v>
      </c>
      <c r="O56" s="60">
        <f t="shared" ref="O56" si="62">N56+M56</f>
        <v>329.57</v>
      </c>
      <c r="P56" s="123"/>
    </row>
    <row r="57" spans="1:16" s="6" customFormat="1" ht="49" customHeight="1">
      <c r="A57" s="54">
        <v>1</v>
      </c>
      <c r="B57" s="305" t="s">
        <v>93</v>
      </c>
      <c r="C57" s="306"/>
      <c r="D57" s="306"/>
      <c r="E57" s="306"/>
      <c r="F57" s="55" t="s">
        <v>40</v>
      </c>
      <c r="G57" s="55"/>
      <c r="H57" s="303" t="str">
        <f t="shared" ref="H57" si="63">$D$24</f>
        <v>GREEN</v>
      </c>
      <c r="I57" s="304"/>
      <c r="J57" s="57" t="s">
        <v>31</v>
      </c>
      <c r="K57" s="57">
        <f t="shared" ref="K57:K67" si="64">$P$27</f>
        <v>319</v>
      </c>
      <c r="L57" s="62">
        <v>1</v>
      </c>
      <c r="M57" s="62">
        <f t="shared" ref="M57" si="65">L57*K57</f>
        <v>319</v>
      </c>
      <c r="N57" s="62">
        <f t="shared" si="61"/>
        <v>10.57</v>
      </c>
      <c r="O57" s="60">
        <f t="shared" ref="O57:O67" si="66">N57+M57</f>
        <v>329.57</v>
      </c>
      <c r="P57" s="123"/>
    </row>
    <row r="58" spans="1:16" s="6" customFormat="1" ht="49" customHeight="1">
      <c r="A58" s="54">
        <v>2</v>
      </c>
      <c r="B58" s="305" t="s">
        <v>100</v>
      </c>
      <c r="C58" s="306"/>
      <c r="D58" s="306"/>
      <c r="E58" s="306"/>
      <c r="F58" s="55" t="s">
        <v>95</v>
      </c>
      <c r="G58" s="55"/>
      <c r="H58" s="303" t="str">
        <f t="shared" si="58"/>
        <v>BLACK</v>
      </c>
      <c r="I58" s="304"/>
      <c r="J58" s="57" t="s">
        <v>31</v>
      </c>
      <c r="K58" s="57">
        <f t="shared" si="59"/>
        <v>319</v>
      </c>
      <c r="L58" s="62">
        <v>1</v>
      </c>
      <c r="M58" s="62">
        <f t="shared" ref="M58" si="67">L58*K58</f>
        <v>319</v>
      </c>
      <c r="N58" s="62">
        <f t="shared" si="61"/>
        <v>10.57</v>
      </c>
      <c r="O58" s="60">
        <f t="shared" si="66"/>
        <v>329.57</v>
      </c>
      <c r="P58" s="61" t="s">
        <v>108</v>
      </c>
    </row>
    <row r="59" spans="1:16" s="6" customFormat="1" ht="49" customHeight="1">
      <c r="A59" s="54">
        <v>2</v>
      </c>
      <c r="B59" s="305" t="s">
        <v>100</v>
      </c>
      <c r="C59" s="306"/>
      <c r="D59" s="306"/>
      <c r="E59" s="306"/>
      <c r="F59" s="55" t="s">
        <v>95</v>
      </c>
      <c r="G59" s="55"/>
      <c r="H59" s="303" t="str">
        <f t="shared" ref="H59:H67" si="68">$D$24</f>
        <v>GREEN</v>
      </c>
      <c r="I59" s="304"/>
      <c r="J59" s="57" t="s">
        <v>31</v>
      </c>
      <c r="K59" s="57">
        <f t="shared" si="64"/>
        <v>319</v>
      </c>
      <c r="L59" s="62">
        <v>1</v>
      </c>
      <c r="M59" s="62">
        <f t="shared" ref="M59:M63" si="69">L59*K59</f>
        <v>319</v>
      </c>
      <c r="N59" s="62">
        <f t="shared" si="61"/>
        <v>10.57</v>
      </c>
      <c r="O59" s="60">
        <f t="shared" ref="O59:O63" si="70">N59+M59</f>
        <v>329.57</v>
      </c>
      <c r="P59" s="61" t="s">
        <v>108</v>
      </c>
    </row>
    <row r="60" spans="1:16" s="6" customFormat="1" ht="49" customHeight="1">
      <c r="A60" s="54">
        <v>3</v>
      </c>
      <c r="B60" s="305" t="s">
        <v>94</v>
      </c>
      <c r="C60" s="306"/>
      <c r="D60" s="306"/>
      <c r="E60" s="306"/>
      <c r="F60" s="55" t="s">
        <v>40</v>
      </c>
      <c r="G60" s="55"/>
      <c r="H60" s="303" t="str">
        <f t="shared" si="58"/>
        <v>BLACK</v>
      </c>
      <c r="I60" s="304"/>
      <c r="J60" s="57" t="s">
        <v>31</v>
      </c>
      <c r="K60" s="57">
        <f t="shared" si="59"/>
        <v>319</v>
      </c>
      <c r="L60" s="62">
        <v>1</v>
      </c>
      <c r="M60" s="62">
        <f t="shared" si="69"/>
        <v>319</v>
      </c>
      <c r="N60" s="62">
        <f t="shared" si="61"/>
        <v>10.57</v>
      </c>
      <c r="O60" s="60">
        <f t="shared" si="70"/>
        <v>329.57</v>
      </c>
      <c r="P60" s="61"/>
    </row>
    <row r="61" spans="1:16" s="6" customFormat="1" ht="49" customHeight="1">
      <c r="A61" s="54">
        <v>3</v>
      </c>
      <c r="B61" s="305" t="s">
        <v>94</v>
      </c>
      <c r="C61" s="306"/>
      <c r="D61" s="306"/>
      <c r="E61" s="306"/>
      <c r="F61" s="55" t="s">
        <v>40</v>
      </c>
      <c r="G61" s="55"/>
      <c r="H61" s="303" t="str">
        <f t="shared" si="68"/>
        <v>GREEN</v>
      </c>
      <c r="I61" s="304"/>
      <c r="J61" s="57" t="s">
        <v>31</v>
      </c>
      <c r="K61" s="57">
        <f t="shared" si="64"/>
        <v>319</v>
      </c>
      <c r="L61" s="62">
        <v>1</v>
      </c>
      <c r="M61" s="62">
        <f t="shared" si="69"/>
        <v>319</v>
      </c>
      <c r="N61" s="62">
        <f t="shared" si="61"/>
        <v>10.57</v>
      </c>
      <c r="O61" s="60">
        <f t="shared" si="70"/>
        <v>329.57</v>
      </c>
      <c r="P61" s="61"/>
    </row>
    <row r="62" spans="1:16" s="6" customFormat="1" ht="49" customHeight="1">
      <c r="A62" s="54">
        <v>4</v>
      </c>
      <c r="B62" s="305" t="s">
        <v>101</v>
      </c>
      <c r="C62" s="306"/>
      <c r="D62" s="306"/>
      <c r="E62" s="306"/>
      <c r="F62" s="55" t="s">
        <v>95</v>
      </c>
      <c r="G62" s="55"/>
      <c r="H62" s="303" t="str">
        <f t="shared" si="58"/>
        <v>BLACK</v>
      </c>
      <c r="I62" s="304"/>
      <c r="J62" s="57" t="s">
        <v>31</v>
      </c>
      <c r="K62" s="57">
        <f t="shared" si="59"/>
        <v>319</v>
      </c>
      <c r="L62" s="58">
        <f t="shared" ref="L62:L65" si="71">1/12</f>
        <v>8.3333333333333329E-2</v>
      </c>
      <c r="M62" s="62">
        <f t="shared" si="69"/>
        <v>26.583333333333332</v>
      </c>
      <c r="N62" s="62">
        <f t="shared" ref="N62:N67" si="72">M62*3%</f>
        <v>0.79749999999999999</v>
      </c>
      <c r="O62" s="60">
        <f t="shared" si="70"/>
        <v>27.380833333333332</v>
      </c>
      <c r="P62" s="61"/>
    </row>
    <row r="63" spans="1:16" s="6" customFormat="1" ht="49" customHeight="1">
      <c r="A63" s="54">
        <v>4</v>
      </c>
      <c r="B63" s="305" t="s">
        <v>101</v>
      </c>
      <c r="C63" s="306"/>
      <c r="D63" s="306"/>
      <c r="E63" s="306"/>
      <c r="F63" s="55" t="s">
        <v>95</v>
      </c>
      <c r="G63" s="55"/>
      <c r="H63" s="303" t="str">
        <f t="shared" si="68"/>
        <v>GREEN</v>
      </c>
      <c r="I63" s="304"/>
      <c r="J63" s="57" t="s">
        <v>31</v>
      </c>
      <c r="K63" s="57">
        <f t="shared" si="64"/>
        <v>319</v>
      </c>
      <c r="L63" s="58">
        <f t="shared" si="71"/>
        <v>8.3333333333333329E-2</v>
      </c>
      <c r="M63" s="62">
        <f t="shared" si="69"/>
        <v>26.583333333333332</v>
      </c>
      <c r="N63" s="62">
        <f t="shared" si="72"/>
        <v>0.79749999999999999</v>
      </c>
      <c r="O63" s="60">
        <f t="shared" si="70"/>
        <v>27.380833333333332</v>
      </c>
      <c r="P63" s="61"/>
    </row>
    <row r="64" spans="1:16" s="6" customFormat="1" ht="49" customHeight="1">
      <c r="A64" s="54">
        <v>5</v>
      </c>
      <c r="B64" s="305" t="s">
        <v>102</v>
      </c>
      <c r="C64" s="306"/>
      <c r="D64" s="306"/>
      <c r="E64" s="306"/>
      <c r="F64" s="118" t="s">
        <v>57</v>
      </c>
      <c r="G64" s="118"/>
      <c r="H64" s="303" t="str">
        <f t="shared" si="58"/>
        <v>BLACK</v>
      </c>
      <c r="I64" s="304"/>
      <c r="J64" s="57" t="s">
        <v>31</v>
      </c>
      <c r="K64" s="57">
        <f t="shared" si="59"/>
        <v>319</v>
      </c>
      <c r="L64" s="58">
        <f t="shared" si="71"/>
        <v>8.3333333333333329E-2</v>
      </c>
      <c r="M64" s="62">
        <f t="shared" ref="M64:M65" si="73">L64*K64</f>
        <v>26.583333333333332</v>
      </c>
      <c r="N64" s="62">
        <f t="shared" si="72"/>
        <v>0.79749999999999999</v>
      </c>
      <c r="O64" s="60">
        <f t="shared" si="66"/>
        <v>27.380833333333332</v>
      </c>
      <c r="P64" s="61"/>
    </row>
    <row r="65" spans="1:16" s="6" customFormat="1" ht="49" customHeight="1">
      <c r="A65" s="54">
        <v>5</v>
      </c>
      <c r="B65" s="305" t="s">
        <v>102</v>
      </c>
      <c r="C65" s="306"/>
      <c r="D65" s="306"/>
      <c r="E65" s="306"/>
      <c r="F65" s="118" t="s">
        <v>57</v>
      </c>
      <c r="G65" s="118"/>
      <c r="H65" s="303" t="str">
        <f t="shared" si="68"/>
        <v>GREEN</v>
      </c>
      <c r="I65" s="304"/>
      <c r="J65" s="57" t="s">
        <v>31</v>
      </c>
      <c r="K65" s="57">
        <f t="shared" si="64"/>
        <v>319</v>
      </c>
      <c r="L65" s="58">
        <f t="shared" si="71"/>
        <v>8.3333333333333329E-2</v>
      </c>
      <c r="M65" s="62">
        <f t="shared" si="73"/>
        <v>26.583333333333332</v>
      </c>
      <c r="N65" s="62">
        <f t="shared" si="72"/>
        <v>0.79749999999999999</v>
      </c>
      <c r="O65" s="60">
        <f t="shared" si="66"/>
        <v>27.380833333333332</v>
      </c>
      <c r="P65" s="61"/>
    </row>
    <row r="66" spans="1:16" s="6" customFormat="1" ht="49" customHeight="1">
      <c r="A66" s="54">
        <v>6</v>
      </c>
      <c r="B66" s="319" t="s">
        <v>56</v>
      </c>
      <c r="C66" s="367"/>
      <c r="D66" s="367"/>
      <c r="E66" s="320"/>
      <c r="F66" s="118" t="s">
        <v>57</v>
      </c>
      <c r="G66" s="118"/>
      <c r="H66" s="303" t="str">
        <f t="shared" si="58"/>
        <v>BLACK</v>
      </c>
      <c r="I66" s="304"/>
      <c r="J66" s="57" t="s">
        <v>31</v>
      </c>
      <c r="K66" s="57">
        <f t="shared" si="59"/>
        <v>319</v>
      </c>
      <c r="L66" s="58">
        <f>L64*2</f>
        <v>0.16666666666666666</v>
      </c>
      <c r="M66" s="62">
        <f>ROUNDUP(M64*2,0)</f>
        <v>54</v>
      </c>
      <c r="N66" s="62">
        <f t="shared" si="72"/>
        <v>1.6199999999999999</v>
      </c>
      <c r="O66" s="60">
        <f t="shared" si="66"/>
        <v>55.62</v>
      </c>
      <c r="P66" s="61"/>
    </row>
    <row r="67" spans="1:16" s="6" customFormat="1" ht="49" customHeight="1">
      <c r="A67" s="54">
        <v>6</v>
      </c>
      <c r="B67" s="319" t="s">
        <v>56</v>
      </c>
      <c r="C67" s="367"/>
      <c r="D67" s="367"/>
      <c r="E67" s="320"/>
      <c r="F67" s="118" t="s">
        <v>57</v>
      </c>
      <c r="G67" s="118"/>
      <c r="H67" s="303" t="str">
        <f t="shared" si="68"/>
        <v>GREEN</v>
      </c>
      <c r="I67" s="304"/>
      <c r="J67" s="57" t="s">
        <v>31</v>
      </c>
      <c r="K67" s="57">
        <f t="shared" si="64"/>
        <v>319</v>
      </c>
      <c r="L67" s="58">
        <f>L65*2</f>
        <v>0.16666666666666666</v>
      </c>
      <c r="M67" s="62">
        <f>ROUNDUP(M65*2,0)</f>
        <v>54</v>
      </c>
      <c r="N67" s="62">
        <f t="shared" si="72"/>
        <v>1.6199999999999999</v>
      </c>
      <c r="O67" s="60">
        <f t="shared" si="66"/>
        <v>55.62</v>
      </c>
      <c r="P67" s="61"/>
    </row>
    <row r="68" spans="1:16" s="68" customFormat="1" ht="20.25" customHeight="1">
      <c r="B68" s="69"/>
      <c r="C68" s="69"/>
      <c r="G68" s="70"/>
      <c r="N68" s="71"/>
      <c r="O68" s="71"/>
      <c r="P68" s="72"/>
    </row>
    <row r="69" spans="1:16" s="6" customFormat="1" ht="33" customHeight="1">
      <c r="B69" s="9" t="s">
        <v>69</v>
      </c>
      <c r="C69" s="73"/>
      <c r="G69" s="74"/>
      <c r="J69" s="368" t="s">
        <v>32</v>
      </c>
      <c r="K69" s="368"/>
      <c r="L69" s="368"/>
      <c r="M69" s="368"/>
      <c r="N69" s="75"/>
      <c r="O69" s="75"/>
      <c r="P69" s="76"/>
    </row>
    <row r="70" spans="1:16" s="185" customFormat="1" ht="71">
      <c r="A70" s="185">
        <v>1</v>
      </c>
      <c r="B70" s="186" t="s">
        <v>203</v>
      </c>
      <c r="C70" s="358" t="s">
        <v>242</v>
      </c>
      <c r="D70" s="358"/>
      <c r="E70" s="358"/>
      <c r="F70" s="358"/>
      <c r="G70" s="358"/>
      <c r="H70" s="358"/>
      <c r="I70" s="358"/>
      <c r="J70" s="358"/>
      <c r="K70" s="187"/>
      <c r="L70" s="188"/>
      <c r="M70" s="188"/>
      <c r="N70" s="188"/>
      <c r="O70" s="188"/>
      <c r="P70" s="188"/>
    </row>
    <row r="71" spans="1:16" s="6" customFormat="1" ht="32.5">
      <c r="A71" s="73"/>
      <c r="B71" s="389" t="s">
        <v>49</v>
      </c>
      <c r="C71" s="390"/>
      <c r="D71" s="390"/>
      <c r="E71" s="390"/>
      <c r="F71" s="390"/>
      <c r="G71" s="390"/>
      <c r="H71" s="390"/>
      <c r="I71" s="391"/>
      <c r="J71" s="74"/>
      <c r="K71" s="10"/>
      <c r="L71" s="74"/>
      <c r="M71" s="74"/>
      <c r="N71" s="74"/>
      <c r="O71" s="74"/>
      <c r="P71" s="74"/>
    </row>
    <row r="72" spans="1:16" s="6" customFormat="1" ht="32.5">
      <c r="A72" s="73"/>
      <c r="B72" s="168" t="s">
        <v>42</v>
      </c>
      <c r="C72" s="376" t="s">
        <v>54</v>
      </c>
      <c r="D72" s="377"/>
      <c r="E72" s="377"/>
      <c r="F72" s="377"/>
      <c r="G72" s="377"/>
      <c r="H72" s="377"/>
      <c r="I72" s="378"/>
      <c r="J72" s="74"/>
      <c r="K72" s="10"/>
      <c r="L72" s="74"/>
      <c r="M72" s="74"/>
      <c r="O72" s="74"/>
      <c r="P72" s="74"/>
    </row>
    <row r="73" spans="1:16" s="6" customFormat="1" ht="44" customHeight="1">
      <c r="A73" s="73"/>
      <c r="B73" s="165" t="str">
        <f>D18</f>
        <v>BLACK</v>
      </c>
      <c r="C73" s="359" t="s">
        <v>218</v>
      </c>
      <c r="D73" s="360"/>
      <c r="E73" s="360"/>
      <c r="F73" s="360"/>
      <c r="G73" s="360"/>
      <c r="H73" s="360"/>
      <c r="I73" s="361"/>
      <c r="J73" s="74"/>
      <c r="K73" s="10"/>
      <c r="L73" s="74"/>
      <c r="M73" s="74"/>
      <c r="N73" s="74"/>
    </row>
    <row r="74" spans="1:16" s="6" customFormat="1" ht="44" customHeight="1">
      <c r="A74" s="73"/>
      <c r="B74" s="165" t="str">
        <f>D24</f>
        <v>GREEN</v>
      </c>
      <c r="C74" s="359" t="s">
        <v>229</v>
      </c>
      <c r="D74" s="360"/>
      <c r="E74" s="360"/>
      <c r="F74" s="360"/>
      <c r="G74" s="360"/>
      <c r="H74" s="360"/>
      <c r="I74" s="361"/>
      <c r="J74" s="74"/>
      <c r="K74" s="74"/>
      <c r="L74" s="74"/>
      <c r="M74" s="74"/>
      <c r="N74" s="74"/>
    </row>
    <row r="75" spans="1:16" s="6" customFormat="1" ht="32.5">
      <c r="A75" s="73"/>
      <c r="B75" s="379" t="s">
        <v>55</v>
      </c>
      <c r="C75" s="380"/>
      <c r="D75" s="381"/>
      <c r="E75" s="381"/>
      <c r="F75" s="381"/>
      <c r="G75" s="381"/>
      <c r="H75" s="381"/>
      <c r="I75" s="382"/>
      <c r="J75" s="74"/>
      <c r="K75" s="74"/>
    </row>
    <row r="76" spans="1:16" s="6" customFormat="1" ht="50.5" customHeight="1">
      <c r="A76" s="73"/>
      <c r="B76" s="319" t="s">
        <v>58</v>
      </c>
      <c r="C76" s="320"/>
      <c r="D76" s="166" t="s">
        <v>72</v>
      </c>
      <c r="E76" s="166" t="s">
        <v>62</v>
      </c>
      <c r="F76" s="166" t="s">
        <v>10</v>
      </c>
      <c r="G76" s="166" t="s">
        <v>59</v>
      </c>
      <c r="H76" s="166" t="s">
        <v>60</v>
      </c>
      <c r="I76" s="166" t="s">
        <v>61</v>
      </c>
      <c r="J76" s="167"/>
      <c r="K76" s="167"/>
    </row>
    <row r="77" spans="1:16" s="6" customFormat="1" ht="94.5" customHeight="1">
      <c r="A77" s="73"/>
      <c r="B77" s="344" t="s">
        <v>205</v>
      </c>
      <c r="C77" s="345"/>
      <c r="D77" s="357" t="s">
        <v>235</v>
      </c>
      <c r="E77" s="357"/>
      <c r="F77" s="357"/>
      <c r="G77" s="357" t="s">
        <v>234</v>
      </c>
      <c r="H77" s="357"/>
      <c r="I77" s="357"/>
      <c r="J77" s="167"/>
    </row>
    <row r="78" spans="1:16" s="6" customFormat="1" ht="200.5" customHeight="1">
      <c r="A78" s="73"/>
      <c r="B78" s="355" t="s">
        <v>199</v>
      </c>
      <c r="C78" s="356"/>
      <c r="D78" s="237" t="s">
        <v>219</v>
      </c>
      <c r="E78" s="234" t="s">
        <v>230</v>
      </c>
      <c r="F78" s="237" t="s">
        <v>231</v>
      </c>
      <c r="G78" s="237" t="s">
        <v>232</v>
      </c>
      <c r="H78" s="237" t="s">
        <v>220</v>
      </c>
      <c r="I78" s="237" t="s">
        <v>233</v>
      </c>
      <c r="J78" s="167"/>
    </row>
    <row r="79" spans="1:16" s="6" customFormat="1" ht="97" customHeight="1">
      <c r="A79" s="73"/>
      <c r="B79" s="344" t="s">
        <v>205</v>
      </c>
      <c r="C79" s="345"/>
      <c r="D79" s="357" t="s">
        <v>237</v>
      </c>
      <c r="E79" s="357"/>
      <c r="F79" s="357"/>
      <c r="G79" s="357" t="s">
        <v>236</v>
      </c>
      <c r="H79" s="357"/>
      <c r="I79" s="357"/>
      <c r="J79" s="167"/>
    </row>
    <row r="80" spans="1:16" s="27" customFormat="1" ht="171.5" customHeight="1">
      <c r="A80" s="28"/>
      <c r="B80" s="387" t="s">
        <v>316</v>
      </c>
      <c r="C80" s="388"/>
      <c r="D80" s="237" t="s">
        <v>231</v>
      </c>
      <c r="E80" s="237" t="s">
        <v>232</v>
      </c>
      <c r="F80" s="237" t="s">
        <v>220</v>
      </c>
      <c r="G80" s="237" t="s">
        <v>233</v>
      </c>
      <c r="H80" s="238" t="s">
        <v>238</v>
      </c>
      <c r="I80" s="238" t="s">
        <v>239</v>
      </c>
      <c r="J80" s="126"/>
      <c r="K80" s="77"/>
      <c r="L80" s="77"/>
      <c r="M80" s="77"/>
      <c r="N80" s="77"/>
      <c r="O80" s="77"/>
      <c r="P80" s="77"/>
    </row>
    <row r="81" spans="1:16" s="226" customFormat="1" ht="41.5">
      <c r="A81" s="226">
        <v>2</v>
      </c>
      <c r="B81" s="227" t="s">
        <v>209</v>
      </c>
      <c r="C81" s="133" t="s">
        <v>210</v>
      </c>
      <c r="D81" s="133"/>
      <c r="E81" s="133"/>
      <c r="F81" s="133"/>
      <c r="G81" s="228"/>
      <c r="H81" s="228"/>
      <c r="I81" s="228"/>
      <c r="K81" s="229"/>
      <c r="L81" s="230"/>
      <c r="M81" s="230"/>
      <c r="N81" s="230"/>
      <c r="O81" s="230"/>
      <c r="P81" s="230"/>
    </row>
    <row r="82" spans="1:16" s="2" customFormat="1" ht="39" hidden="1">
      <c r="A82" s="161"/>
      <c r="B82" s="383" t="s">
        <v>49</v>
      </c>
      <c r="C82" s="384"/>
      <c r="D82" s="384"/>
      <c r="E82" s="384"/>
      <c r="F82" s="384"/>
      <c r="G82" s="384"/>
      <c r="H82" s="384"/>
      <c r="I82" s="392"/>
      <c r="J82" s="163"/>
      <c r="K82" s="164"/>
      <c r="L82" s="163"/>
      <c r="M82" s="163"/>
      <c r="N82" s="163"/>
      <c r="O82" s="163"/>
      <c r="P82" s="163"/>
    </row>
    <row r="83" spans="1:16" s="2" customFormat="1" ht="39" hidden="1">
      <c r="A83" s="161"/>
      <c r="B83" s="169" t="s">
        <v>42</v>
      </c>
      <c r="C83" s="370" t="s">
        <v>73</v>
      </c>
      <c r="D83" s="371"/>
      <c r="E83" s="371"/>
      <c r="F83" s="371"/>
      <c r="G83" s="371"/>
      <c r="H83" s="371"/>
      <c r="I83" s="372"/>
      <c r="J83" s="163"/>
      <c r="K83" s="163"/>
      <c r="L83" s="163"/>
      <c r="M83" s="163"/>
      <c r="N83" s="163"/>
      <c r="O83" s="163"/>
      <c r="P83" s="163"/>
    </row>
    <row r="84" spans="1:16" s="2" customFormat="1" ht="71.5" hidden="1" customHeight="1">
      <c r="A84" s="161"/>
      <c r="B84" s="170" t="str">
        <f>$E$34</f>
        <v>GREENER PASTURES 19-6311 TCX</v>
      </c>
      <c r="C84" s="346" t="s">
        <v>204</v>
      </c>
      <c r="D84" s="347"/>
      <c r="E84" s="347"/>
      <c r="F84" s="347"/>
      <c r="G84" s="347"/>
      <c r="H84" s="347"/>
      <c r="I84" s="348"/>
      <c r="J84" s="163"/>
      <c r="K84" s="163"/>
      <c r="L84" s="163"/>
      <c r="M84" s="163"/>
      <c r="N84" s="163"/>
    </row>
    <row r="85" spans="1:16" s="2" customFormat="1" ht="117" hidden="1">
      <c r="A85" s="161"/>
      <c r="B85" s="170" t="str">
        <f>$E$37</f>
        <v>JET BLACK 19-0303</v>
      </c>
      <c r="C85" s="349"/>
      <c r="D85" s="350"/>
      <c r="E85" s="350"/>
      <c r="F85" s="350"/>
      <c r="G85" s="350"/>
      <c r="H85" s="350"/>
      <c r="I85" s="351"/>
      <c r="J85" s="163"/>
      <c r="K85" s="163"/>
      <c r="L85" s="163"/>
      <c r="M85" s="163"/>
      <c r="N85" s="163"/>
    </row>
    <row r="86" spans="1:16" s="2" customFormat="1" ht="39" hidden="1">
      <c r="A86" s="161"/>
      <c r="B86" s="170" t="str">
        <f>B74</f>
        <v>GREEN</v>
      </c>
      <c r="C86" s="352"/>
      <c r="D86" s="353"/>
      <c r="E86" s="353"/>
      <c r="F86" s="353"/>
      <c r="G86" s="353"/>
      <c r="H86" s="353"/>
      <c r="I86" s="354"/>
      <c r="J86" s="163"/>
      <c r="K86" s="163"/>
      <c r="L86" s="163"/>
      <c r="M86" s="163"/>
      <c r="N86" s="163"/>
    </row>
    <row r="87" spans="1:16" s="2" customFormat="1" ht="39" hidden="1">
      <c r="A87" s="161"/>
      <c r="B87" s="383" t="s">
        <v>74</v>
      </c>
      <c r="C87" s="384"/>
      <c r="D87" s="385"/>
      <c r="E87" s="385"/>
      <c r="F87" s="385"/>
      <c r="G87" s="385"/>
      <c r="H87" s="385"/>
      <c r="I87" s="386"/>
      <c r="J87" s="163"/>
      <c r="K87" s="163"/>
    </row>
    <row r="88" spans="1:16" s="2" customFormat="1" ht="39" hidden="1">
      <c r="A88" s="161"/>
      <c r="B88" s="344" t="s">
        <v>58</v>
      </c>
      <c r="C88" s="345"/>
      <c r="D88" s="171" t="s">
        <v>72</v>
      </c>
      <c r="E88" s="171" t="s">
        <v>62</v>
      </c>
      <c r="F88" s="171" t="s">
        <v>10</v>
      </c>
      <c r="G88" s="171" t="s">
        <v>59</v>
      </c>
      <c r="H88" s="171" t="s">
        <v>60</v>
      </c>
      <c r="I88" s="171" t="s">
        <v>61</v>
      </c>
      <c r="J88" s="163"/>
    </row>
    <row r="89" spans="1:16" s="2" customFormat="1" ht="70" hidden="1" customHeight="1">
      <c r="A89" s="161"/>
      <c r="B89" s="344" t="s">
        <v>205</v>
      </c>
      <c r="C89" s="345"/>
      <c r="D89" s="362" t="s">
        <v>206</v>
      </c>
      <c r="E89" s="363"/>
      <c r="F89" s="363"/>
      <c r="G89" s="363"/>
      <c r="H89" s="363"/>
      <c r="I89" s="364"/>
      <c r="J89" s="163"/>
    </row>
    <row r="90" spans="1:16" s="2" customFormat="1" ht="179" hidden="1" customHeight="1">
      <c r="A90" s="161"/>
      <c r="B90" s="355" t="s">
        <v>199</v>
      </c>
      <c r="C90" s="356"/>
      <c r="D90" s="127"/>
      <c r="E90" s="127"/>
      <c r="F90" s="127"/>
      <c r="G90" s="127" t="s">
        <v>113</v>
      </c>
      <c r="H90" s="127"/>
      <c r="I90" s="127"/>
      <c r="J90" s="163"/>
    </row>
    <row r="91" spans="1:16" s="161" customFormat="1" ht="39">
      <c r="A91" s="161">
        <v>3</v>
      </c>
      <c r="B91" s="162" t="s">
        <v>200</v>
      </c>
      <c r="C91" s="3" t="s">
        <v>107</v>
      </c>
      <c r="D91" s="3"/>
      <c r="E91" s="3"/>
      <c r="F91" s="3"/>
      <c r="G91" s="163"/>
      <c r="H91" s="163"/>
      <c r="I91" s="163"/>
      <c r="J91" s="163"/>
      <c r="K91" s="164"/>
      <c r="L91" s="163"/>
      <c r="M91" s="163"/>
      <c r="N91" s="163"/>
      <c r="O91" s="163"/>
      <c r="P91" s="163"/>
    </row>
    <row r="92" spans="1:16" s="2" customFormat="1" ht="1.1499999999999999" hidden="1" customHeight="1">
      <c r="A92" s="161"/>
      <c r="B92" s="169" t="s">
        <v>42</v>
      </c>
      <c r="C92" s="370" t="s">
        <v>75</v>
      </c>
      <c r="D92" s="371"/>
      <c r="E92" s="371"/>
      <c r="F92" s="371"/>
      <c r="G92" s="371"/>
      <c r="H92" s="371"/>
      <c r="I92" s="372"/>
      <c r="J92" s="163"/>
      <c r="K92" s="163"/>
      <c r="L92" s="163"/>
      <c r="M92" s="163"/>
      <c r="N92" s="163"/>
      <c r="O92" s="163"/>
      <c r="P92" s="163"/>
    </row>
    <row r="93" spans="1:16" s="2" customFormat="1" ht="39" hidden="1" customHeight="1">
      <c r="A93" s="161"/>
      <c r="B93" s="172" t="str">
        <f>$E$34</f>
        <v>GREENER PASTURES 19-6311 TCX</v>
      </c>
      <c r="C93" s="373" t="s">
        <v>66</v>
      </c>
      <c r="D93" s="374"/>
      <c r="E93" s="374"/>
      <c r="F93" s="374"/>
      <c r="G93" s="374"/>
      <c r="H93" s="374"/>
      <c r="I93" s="375"/>
      <c r="J93" s="163"/>
      <c r="K93" s="163"/>
      <c r="L93" s="163"/>
      <c r="M93" s="163"/>
      <c r="N93" s="163"/>
    </row>
    <row r="94" spans="1:16" s="2" customFormat="1" ht="39" hidden="1" customHeight="1">
      <c r="A94" s="161"/>
      <c r="B94" s="172" t="e">
        <f>#REF!</f>
        <v>#REF!</v>
      </c>
      <c r="C94" s="341" t="s">
        <v>66</v>
      </c>
      <c r="D94" s="342"/>
      <c r="E94" s="342"/>
      <c r="F94" s="342"/>
      <c r="G94" s="342"/>
      <c r="H94" s="342"/>
      <c r="I94" s="343"/>
      <c r="J94" s="163"/>
      <c r="K94" s="163"/>
      <c r="L94" s="163"/>
      <c r="M94" s="163"/>
      <c r="N94" s="163"/>
    </row>
    <row r="95" spans="1:16" s="2" customFormat="1" ht="15.65" customHeight="1">
      <c r="A95" s="161"/>
      <c r="B95" s="161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</row>
    <row r="96" spans="1:16" s="2" customFormat="1" ht="40" customHeight="1">
      <c r="B96" s="366" t="s">
        <v>33</v>
      </c>
      <c r="C96" s="366"/>
      <c r="D96" s="366"/>
      <c r="E96" s="366"/>
      <c r="G96" s="163"/>
      <c r="M96" s="173"/>
      <c r="N96" s="174"/>
      <c r="O96" s="174"/>
      <c r="P96" s="173"/>
    </row>
    <row r="97" spans="1:16" s="2" customFormat="1" ht="35.25" customHeight="1">
      <c r="A97" s="161">
        <v>1</v>
      </c>
      <c r="B97" s="175" t="s">
        <v>87</v>
      </c>
      <c r="C97" s="161"/>
      <c r="D97" s="161"/>
      <c r="G97" s="163"/>
      <c r="M97" s="173"/>
      <c r="N97" s="174"/>
      <c r="O97" s="174"/>
      <c r="P97" s="173"/>
    </row>
    <row r="98" spans="1:16" s="2" customFormat="1" ht="35.25" customHeight="1">
      <c r="A98" s="161">
        <v>2</v>
      </c>
      <c r="B98" s="175" t="s">
        <v>70</v>
      </c>
      <c r="C98" s="161"/>
      <c r="D98" s="161"/>
      <c r="G98" s="163"/>
      <c r="M98" s="173"/>
      <c r="N98" s="174"/>
      <c r="O98" s="174"/>
      <c r="P98" s="173"/>
    </row>
    <row r="99" spans="1:16" s="2" customFormat="1" ht="35.25" customHeight="1">
      <c r="A99" s="161">
        <v>3</v>
      </c>
      <c r="B99" s="175" t="s">
        <v>71</v>
      </c>
      <c r="C99" s="161"/>
      <c r="D99" s="161"/>
      <c r="G99" s="163"/>
      <c r="M99" s="173"/>
      <c r="N99" s="174"/>
      <c r="O99" s="174"/>
      <c r="P99" s="173"/>
    </row>
    <row r="100" spans="1:16" s="160" customFormat="1" ht="35">
      <c r="A100" s="176"/>
      <c r="B100" s="177" t="s">
        <v>63</v>
      </c>
      <c r="C100" s="178" t="s">
        <v>72</v>
      </c>
      <c r="D100" s="178" t="s">
        <v>62</v>
      </c>
      <c r="E100" s="178" t="s">
        <v>10</v>
      </c>
      <c r="F100" s="178" t="s">
        <v>59</v>
      </c>
      <c r="G100" s="178" t="s">
        <v>60</v>
      </c>
      <c r="H100" s="178" t="s">
        <v>61</v>
      </c>
      <c r="I100" s="179" t="s">
        <v>11</v>
      </c>
      <c r="L100" s="180"/>
      <c r="M100" s="181"/>
      <c r="N100" s="181"/>
      <c r="O100" s="180"/>
    </row>
    <row r="101" spans="1:16" s="160" customFormat="1" ht="35">
      <c r="A101" s="176"/>
      <c r="B101" s="177" t="s">
        <v>64</v>
      </c>
      <c r="C101" s="182">
        <f>ROUNDUP(F29,0)</f>
        <v>22</v>
      </c>
      <c r="D101" s="182">
        <f t="shared" ref="D101:H101" si="74">ROUNDUP(G29,0)</f>
        <v>54</v>
      </c>
      <c r="E101" s="182">
        <f t="shared" si="74"/>
        <v>170</v>
      </c>
      <c r="F101" s="182">
        <f t="shared" si="74"/>
        <v>212</v>
      </c>
      <c r="G101" s="182">
        <f t="shared" si="74"/>
        <v>138</v>
      </c>
      <c r="H101" s="182">
        <f t="shared" si="74"/>
        <v>42</v>
      </c>
      <c r="I101" s="183">
        <f>SUM(C101:H101)</f>
        <v>638</v>
      </c>
      <c r="L101" s="180"/>
      <c r="M101" s="181"/>
      <c r="N101" s="181"/>
      <c r="O101" s="180"/>
    </row>
    <row r="102" spans="1:16" s="133" customFormat="1" ht="74.5" customHeight="1">
      <c r="A102" s="369"/>
      <c r="B102" s="369"/>
      <c r="C102" s="369"/>
      <c r="D102" s="369"/>
      <c r="E102" s="369"/>
      <c r="F102" s="369"/>
      <c r="G102" s="369"/>
      <c r="H102" s="369"/>
      <c r="I102" s="369"/>
      <c r="J102" s="369"/>
      <c r="K102" s="369"/>
      <c r="L102" s="369"/>
      <c r="M102" s="369"/>
      <c r="N102" s="369"/>
      <c r="O102" s="369"/>
      <c r="P102" s="369"/>
    </row>
    <row r="103" spans="1:16" s="9" customFormat="1" ht="312.5" customHeight="1">
      <c r="A103" s="7"/>
      <c r="B103" s="130"/>
      <c r="C103" s="131"/>
      <c r="D103" s="131"/>
      <c r="E103" s="131"/>
      <c r="F103" s="131"/>
      <c r="G103" s="131"/>
      <c r="H103" s="131"/>
      <c r="I103" s="132"/>
      <c r="L103" s="78"/>
      <c r="M103" s="79"/>
      <c r="N103" s="79"/>
      <c r="O103" s="78"/>
    </row>
    <row r="104" spans="1:16" ht="312.5" customHeight="1">
      <c r="A104" s="365"/>
      <c r="B104" s="365"/>
      <c r="C104" s="365"/>
      <c r="D104" s="365"/>
      <c r="E104" s="365"/>
      <c r="F104" s="365"/>
      <c r="G104" s="365"/>
      <c r="H104" s="365"/>
      <c r="I104" s="365"/>
      <c r="J104" s="365"/>
      <c r="K104" s="365"/>
      <c r="L104" s="365"/>
      <c r="M104" s="365"/>
      <c r="N104" s="365"/>
      <c r="O104" s="365"/>
      <c r="P104" s="365"/>
    </row>
    <row r="105" spans="1:16" ht="47.5">
      <c r="A105" s="114"/>
      <c r="B105" s="113"/>
      <c r="C105" s="114"/>
      <c r="D105" s="114"/>
      <c r="E105" s="114"/>
      <c r="F105" s="114"/>
      <c r="G105" s="115"/>
      <c r="H105" s="114"/>
      <c r="I105" s="114"/>
      <c r="J105" s="114"/>
      <c r="K105" s="114"/>
      <c r="L105" s="114"/>
      <c r="M105" s="114"/>
      <c r="N105" s="114"/>
      <c r="O105" s="114"/>
      <c r="P105" s="114"/>
    </row>
    <row r="106" spans="1:16" ht="47.5">
      <c r="A106" s="114"/>
      <c r="B106" s="113"/>
      <c r="C106" s="114"/>
      <c r="D106" s="114"/>
      <c r="E106" s="114"/>
      <c r="F106" s="114"/>
      <c r="G106" s="115"/>
      <c r="H106" s="114"/>
      <c r="I106" s="114"/>
      <c r="J106" s="114"/>
      <c r="K106" s="114"/>
      <c r="L106" s="114"/>
      <c r="M106" s="114"/>
      <c r="N106" s="114"/>
      <c r="O106" s="114"/>
      <c r="P106" s="114"/>
    </row>
  </sheetData>
  <mergeCells count="104">
    <mergeCell ref="A104:P104"/>
    <mergeCell ref="H65:I65"/>
    <mergeCell ref="H64:I64"/>
    <mergeCell ref="B96:E96"/>
    <mergeCell ref="B67:E67"/>
    <mergeCell ref="H67:I67"/>
    <mergeCell ref="B64:E64"/>
    <mergeCell ref="B65:E65"/>
    <mergeCell ref="B66:E66"/>
    <mergeCell ref="H66:I66"/>
    <mergeCell ref="J69:M69"/>
    <mergeCell ref="A102:P102"/>
    <mergeCell ref="B90:C90"/>
    <mergeCell ref="C92:I92"/>
    <mergeCell ref="C93:I93"/>
    <mergeCell ref="C72:I72"/>
    <mergeCell ref="B75:I75"/>
    <mergeCell ref="B87:I87"/>
    <mergeCell ref="B76:C76"/>
    <mergeCell ref="B80:C80"/>
    <mergeCell ref="B71:I71"/>
    <mergeCell ref="B77:C77"/>
    <mergeCell ref="B82:I82"/>
    <mergeCell ref="C83:I83"/>
    <mergeCell ref="C94:I94"/>
    <mergeCell ref="B88:C88"/>
    <mergeCell ref="C84:I86"/>
    <mergeCell ref="B62:E62"/>
    <mergeCell ref="H62:I62"/>
    <mergeCell ref="H60:I60"/>
    <mergeCell ref="B61:E61"/>
    <mergeCell ref="H61:I61"/>
    <mergeCell ref="B57:E57"/>
    <mergeCell ref="H57:I57"/>
    <mergeCell ref="H58:I58"/>
    <mergeCell ref="B78:C78"/>
    <mergeCell ref="B79:C79"/>
    <mergeCell ref="D77:F77"/>
    <mergeCell ref="G77:I77"/>
    <mergeCell ref="D79:F79"/>
    <mergeCell ref="G79:I79"/>
    <mergeCell ref="C70:J70"/>
    <mergeCell ref="C73:I73"/>
    <mergeCell ref="C74:I74"/>
    <mergeCell ref="B89:C89"/>
    <mergeCell ref="D89:I89"/>
    <mergeCell ref="B60:E60"/>
    <mergeCell ref="B63:E63"/>
    <mergeCell ref="O1:P1"/>
    <mergeCell ref="M2:N2"/>
    <mergeCell ref="O2:P2"/>
    <mergeCell ref="M3:N3"/>
    <mergeCell ref="O3:P3"/>
    <mergeCell ref="L11:P11"/>
    <mergeCell ref="G4:L8"/>
    <mergeCell ref="H50:I50"/>
    <mergeCell ref="H48:I48"/>
    <mergeCell ref="H49:I49"/>
    <mergeCell ref="M37:P37"/>
    <mergeCell ref="M38:P38"/>
    <mergeCell ref="M34:P34"/>
    <mergeCell ref="M35:P35"/>
    <mergeCell ref="M32:P32"/>
    <mergeCell ref="A1:L3"/>
    <mergeCell ref="B44:E44"/>
    <mergeCell ref="H44:I44"/>
    <mergeCell ref="D8:F8"/>
    <mergeCell ref="B38:C38"/>
    <mergeCell ref="A40:E40"/>
    <mergeCell ref="B35:C35"/>
    <mergeCell ref="B37:C37"/>
    <mergeCell ref="H40:I40"/>
    <mergeCell ref="D11:F11"/>
    <mergeCell ref="B48:E48"/>
    <mergeCell ref="H55:I55"/>
    <mergeCell ref="B13:F13"/>
    <mergeCell ref="A32:C32"/>
    <mergeCell ref="A55:E55"/>
    <mergeCell ref="B59:E59"/>
    <mergeCell ref="H59:I59"/>
    <mergeCell ref="M1:N1"/>
    <mergeCell ref="B34:C34"/>
    <mergeCell ref="H63:I63"/>
    <mergeCell ref="B49:E49"/>
    <mergeCell ref="B41:E41"/>
    <mergeCell ref="H41:I41"/>
    <mergeCell ref="B43:E43"/>
    <mergeCell ref="H43:I43"/>
    <mergeCell ref="B46:E46"/>
    <mergeCell ref="H46:I46"/>
    <mergeCell ref="B50:E50"/>
    <mergeCell ref="B45:E45"/>
    <mergeCell ref="H45:I45"/>
    <mergeCell ref="B47:E47"/>
    <mergeCell ref="H47:I47"/>
    <mergeCell ref="B42:E42"/>
    <mergeCell ref="H42:I42"/>
    <mergeCell ref="B51:E51"/>
    <mergeCell ref="H51:I51"/>
    <mergeCell ref="B56:E56"/>
    <mergeCell ref="H56:I56"/>
    <mergeCell ref="B58:E58"/>
    <mergeCell ref="B52:E52"/>
    <mergeCell ref="H52:I52"/>
  </mergeCells>
  <printOptions horizontalCentered="1"/>
  <pageMargins left="0.25" right="0.25" top="0.75" bottom="0.75" header="0.3" footer="0.3"/>
  <pageSetup paperSize="9" scale="33" fitToHeight="0" orientation="portrait" r:id="rId1"/>
  <headerFooter>
    <oddHeader>&amp;L&amp;G&amp;R&amp;"Euclid Circular A SemiBold,Regular"&amp;26[CUTTING DOCKET]</oddHeader>
    <oddFooter>&amp;L&amp;"Euclid Circular A SemiBold,Regular"&amp;22[UA]&amp;"-,Regular"&amp;11
&amp;G&amp;R&amp;G</oddFooter>
  </headerFooter>
  <rowBreaks count="2" manualBreakCount="2">
    <brk id="52" max="15" man="1"/>
    <brk id="67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150C7-088F-4FB2-A111-EC70BFA69A36}">
  <sheetPr>
    <pageSetUpPr fitToPage="1"/>
  </sheetPr>
  <dimension ref="A1:Q107"/>
  <sheetViews>
    <sheetView view="pageBreakPreview" topLeftCell="A32" zoomScale="40" zoomScaleNormal="25" zoomScaleSheetLayoutView="40" zoomScalePageLayoutView="55" workbookViewId="0">
      <selection activeCell="M36" sqref="M36:P36"/>
    </sheetView>
  </sheetViews>
  <sheetFormatPr defaultColWidth="9.26953125" defaultRowHeight="16.5"/>
  <cols>
    <col min="1" max="1" width="8.81640625" style="80" customWidth="1"/>
    <col min="2" max="2" width="24.54296875" style="80" customWidth="1"/>
    <col min="3" max="3" width="23.7265625" style="80" bestFit="1" customWidth="1"/>
    <col min="4" max="4" width="25.26953125" style="80" customWidth="1"/>
    <col min="5" max="5" width="19.08984375" style="80" customWidth="1"/>
    <col min="6" max="6" width="24.453125" style="80" customWidth="1"/>
    <col min="7" max="7" width="19.90625" style="81" customWidth="1"/>
    <col min="8" max="8" width="22.36328125" style="80" customWidth="1"/>
    <col min="9" max="9" width="19.1796875" style="80" customWidth="1"/>
    <col min="10" max="10" width="18.36328125" style="80" customWidth="1"/>
    <col min="11" max="11" width="15.453125" style="80" customWidth="1"/>
    <col min="12" max="12" width="15.26953125" style="80" customWidth="1"/>
    <col min="13" max="13" width="16.7265625" style="80" customWidth="1"/>
    <col min="14" max="15" width="13.453125" style="80" customWidth="1"/>
    <col min="16" max="16" width="17.81640625" style="80" customWidth="1"/>
    <col min="17" max="17" width="14.7265625" style="80" bestFit="1" customWidth="1"/>
    <col min="18" max="16384" width="9.26953125" style="80"/>
  </cols>
  <sheetData>
    <row r="1" spans="1:16" s="1" customFormat="1" ht="24">
      <c r="A1" s="334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18" t="s">
        <v>77</v>
      </c>
      <c r="N1" s="318" t="s">
        <v>77</v>
      </c>
      <c r="O1" s="321" t="s">
        <v>78</v>
      </c>
      <c r="P1" s="321"/>
    </row>
    <row r="2" spans="1:16" s="1" customFormat="1" ht="24">
      <c r="A2" s="334"/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18" t="s">
        <v>79</v>
      </c>
      <c r="N2" s="318" t="s">
        <v>79</v>
      </c>
      <c r="O2" s="322" t="s">
        <v>80</v>
      </c>
      <c r="P2" s="322"/>
    </row>
    <row r="3" spans="1:16" s="1" customFormat="1" ht="24">
      <c r="A3" s="334"/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18" t="s">
        <v>81</v>
      </c>
      <c r="N3" s="318" t="s">
        <v>81</v>
      </c>
      <c r="O3" s="321">
        <v>1</v>
      </c>
      <c r="P3" s="321"/>
    </row>
    <row r="4" spans="1:16" s="2" customFormat="1" ht="33.5" customHeight="1">
      <c r="A4" s="107"/>
      <c r="B4" s="108" t="s">
        <v>211</v>
      </c>
      <c r="C4" s="107"/>
      <c r="D4" s="107"/>
      <c r="E4" s="107"/>
      <c r="F4" s="107"/>
      <c r="G4" s="324" t="s">
        <v>246</v>
      </c>
      <c r="H4" s="325"/>
      <c r="I4" s="325"/>
      <c r="J4" s="325"/>
      <c r="K4" s="325"/>
      <c r="L4" s="325"/>
      <c r="M4" s="107"/>
      <c r="N4" s="107"/>
      <c r="O4" s="107"/>
      <c r="P4" s="107"/>
    </row>
    <row r="5" spans="1:16" s="2" customFormat="1" ht="33.5" customHeight="1">
      <c r="A5" s="107"/>
      <c r="B5" s="129" t="s">
        <v>0</v>
      </c>
      <c r="C5" s="129"/>
      <c r="D5" s="108"/>
      <c r="E5" s="107"/>
      <c r="F5" s="109"/>
      <c r="G5" s="325"/>
      <c r="H5" s="325"/>
      <c r="I5" s="325"/>
      <c r="J5" s="325"/>
      <c r="K5" s="325"/>
      <c r="L5" s="325"/>
      <c r="M5" s="107"/>
      <c r="N5" s="107"/>
      <c r="O5" s="107"/>
      <c r="P5" s="107"/>
    </row>
    <row r="6" spans="1:16" s="4" customFormat="1" ht="33.5" customHeight="1">
      <c r="A6" s="107"/>
      <c r="B6" s="108" t="s">
        <v>43</v>
      </c>
      <c r="C6" s="108"/>
      <c r="D6" s="5" t="s">
        <v>244</v>
      </c>
      <c r="E6" s="104"/>
      <c r="F6" s="108"/>
      <c r="G6" s="325"/>
      <c r="H6" s="325"/>
      <c r="I6" s="325"/>
      <c r="J6" s="325"/>
      <c r="K6" s="325"/>
      <c r="L6" s="325"/>
      <c r="M6" s="109"/>
      <c r="N6" s="109"/>
      <c r="O6" s="109"/>
      <c r="P6" s="109"/>
    </row>
    <row r="7" spans="1:16" s="4" customFormat="1" ht="33.5" customHeight="1">
      <c r="A7" s="107"/>
      <c r="B7" s="108" t="s">
        <v>44</v>
      </c>
      <c r="C7" s="108"/>
      <c r="D7" s="5" t="s">
        <v>224</v>
      </c>
      <c r="E7" s="5"/>
      <c r="F7" s="108"/>
      <c r="G7" s="325"/>
      <c r="H7" s="325"/>
      <c r="I7" s="325"/>
      <c r="J7" s="325"/>
      <c r="K7" s="325"/>
      <c r="L7" s="325"/>
      <c r="M7" s="109"/>
      <c r="N7" s="109"/>
      <c r="O7" s="109"/>
      <c r="P7" s="109"/>
    </row>
    <row r="8" spans="1:16" s="4" customFormat="1" ht="77.5" customHeight="1">
      <c r="A8" s="107"/>
      <c r="B8" s="108" t="s">
        <v>45</v>
      </c>
      <c r="C8" s="108"/>
      <c r="D8" s="335" t="s">
        <v>243</v>
      </c>
      <c r="E8" s="335"/>
      <c r="F8" s="335"/>
      <c r="G8" s="325"/>
      <c r="H8" s="325"/>
      <c r="I8" s="325"/>
      <c r="J8" s="325"/>
      <c r="K8" s="325"/>
      <c r="L8" s="325"/>
      <c r="M8" s="109"/>
      <c r="N8" s="109"/>
      <c r="O8" s="109"/>
      <c r="P8" s="109"/>
    </row>
    <row r="9" spans="1:16" s="6" customFormat="1" ht="32.5">
      <c r="B9" s="7" t="s">
        <v>1</v>
      </c>
      <c r="C9" s="7"/>
      <c r="D9" s="8" t="s">
        <v>245</v>
      </c>
      <c r="E9" s="8"/>
      <c r="F9" s="9"/>
      <c r="G9" s="10"/>
      <c r="H9" s="9"/>
      <c r="I9" s="9"/>
      <c r="J9" s="9"/>
      <c r="K9" s="9"/>
      <c r="L9" s="9"/>
      <c r="M9" s="9"/>
      <c r="N9" s="9"/>
      <c r="O9" s="9"/>
      <c r="P9" s="9"/>
    </row>
    <row r="10" spans="1:16" s="6" customFormat="1" ht="32.5">
      <c r="B10" s="11" t="s">
        <v>2</v>
      </c>
      <c r="C10" s="11"/>
      <c r="D10" s="12" t="s">
        <v>90</v>
      </c>
      <c r="E10" s="12"/>
      <c r="F10" s="12"/>
      <c r="G10" s="13"/>
      <c r="H10" s="12"/>
      <c r="I10" s="14"/>
      <c r="J10" s="14" t="s">
        <v>46</v>
      </c>
      <c r="K10" s="14"/>
      <c r="L10" s="15" t="s">
        <v>111</v>
      </c>
      <c r="M10" s="15"/>
      <c r="N10" s="15"/>
      <c r="O10" s="15"/>
      <c r="P10" s="15"/>
    </row>
    <row r="11" spans="1:16" s="6" customFormat="1" ht="58" customHeight="1">
      <c r="B11" s="14" t="s">
        <v>3</v>
      </c>
      <c r="C11" s="14"/>
      <c r="D11" s="307"/>
      <c r="E11" s="308"/>
      <c r="F11" s="308"/>
      <c r="G11" s="16"/>
      <c r="H11" s="17"/>
      <c r="I11" s="14"/>
      <c r="J11" s="14" t="s">
        <v>4</v>
      </c>
      <c r="K11" s="14"/>
      <c r="L11" s="323" t="s">
        <v>89</v>
      </c>
      <c r="M11" s="323"/>
      <c r="N11" s="323"/>
      <c r="O11" s="323"/>
      <c r="P11" s="323"/>
    </row>
    <row r="12" spans="1:16" s="6" customFormat="1" ht="32.5">
      <c r="B12" s="14" t="s">
        <v>5</v>
      </c>
      <c r="C12" s="14"/>
      <c r="D12" s="18"/>
      <c r="E12" s="14"/>
      <c r="F12" s="14"/>
      <c r="G12" s="19"/>
      <c r="H12" s="20"/>
      <c r="I12" s="14"/>
      <c r="J12" s="14" t="s">
        <v>83</v>
      </c>
      <c r="L12" s="14" t="s">
        <v>84</v>
      </c>
      <c r="M12" s="14"/>
      <c r="N12" s="20"/>
      <c r="O12" s="20"/>
      <c r="P12" s="15"/>
    </row>
    <row r="13" spans="1:16" s="6" customFormat="1" ht="32.5">
      <c r="B13" s="311"/>
      <c r="C13" s="311"/>
      <c r="D13" s="311"/>
      <c r="E13" s="311"/>
      <c r="F13" s="311"/>
      <c r="G13" s="19"/>
      <c r="H13" s="20"/>
      <c r="I13" s="14"/>
      <c r="J13" s="14" t="s">
        <v>6</v>
      </c>
      <c r="K13" s="14"/>
      <c r="L13" s="14"/>
      <c r="M13" s="20"/>
      <c r="N13" s="15"/>
      <c r="O13" s="15"/>
      <c r="P13" s="20"/>
    </row>
    <row r="14" spans="1:16" s="6" customFormat="1" ht="32.5">
      <c r="B14" s="14" t="s">
        <v>50</v>
      </c>
      <c r="C14" s="14"/>
      <c r="D14" s="14" t="s">
        <v>7</v>
      </c>
      <c r="E14" s="14"/>
      <c r="F14" s="14"/>
      <c r="G14" s="21"/>
      <c r="H14" s="14"/>
      <c r="I14" s="14"/>
      <c r="J14" s="14" t="s">
        <v>8</v>
      </c>
      <c r="K14" s="14"/>
      <c r="L14" s="15" t="s">
        <v>82</v>
      </c>
      <c r="M14" s="15"/>
      <c r="N14" s="15"/>
      <c r="O14" s="15"/>
      <c r="P14" s="15"/>
    </row>
    <row r="15" spans="1:16" s="6" customFormat="1" ht="21" customHeight="1">
      <c r="B15" s="22" t="s">
        <v>67</v>
      </c>
      <c r="C15" s="22"/>
      <c r="D15" s="22"/>
      <c r="E15" s="7"/>
      <c r="F15" s="7"/>
      <c r="G15" s="23"/>
      <c r="H15" s="7"/>
      <c r="I15" s="7"/>
      <c r="J15" s="7"/>
      <c r="K15" s="7"/>
      <c r="L15" s="7"/>
      <c r="M15" s="7"/>
      <c r="N15" s="7"/>
      <c r="O15" s="7"/>
      <c r="P15" s="7"/>
    </row>
    <row r="16" spans="1:16" s="24" customFormat="1" ht="18.7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</row>
    <row r="17" spans="1:16" s="134" customFormat="1" ht="38.5" customHeight="1">
      <c r="B17" s="135"/>
      <c r="C17" s="135" t="s">
        <v>76</v>
      </c>
      <c r="D17" s="135" t="s">
        <v>9</v>
      </c>
      <c r="E17" s="136" t="s">
        <v>58</v>
      </c>
      <c r="F17" s="136" t="s">
        <v>72</v>
      </c>
      <c r="G17" s="136" t="s">
        <v>62</v>
      </c>
      <c r="H17" s="136" t="s">
        <v>10</v>
      </c>
      <c r="I17" s="136" t="s">
        <v>59</v>
      </c>
      <c r="J17" s="136" t="s">
        <v>60</v>
      </c>
      <c r="K17" s="136" t="s">
        <v>61</v>
      </c>
      <c r="L17" s="136"/>
      <c r="M17" s="136"/>
      <c r="N17" s="136"/>
      <c r="O17" s="136"/>
      <c r="P17" s="135" t="s">
        <v>11</v>
      </c>
    </row>
    <row r="18" spans="1:16" s="134" customFormat="1" ht="38.5" customHeight="1">
      <c r="B18" s="137" t="s">
        <v>12</v>
      </c>
      <c r="C18" s="137"/>
      <c r="D18" s="138" t="s">
        <v>112</v>
      </c>
      <c r="E18" s="139"/>
      <c r="F18" s="140">
        <v>10</v>
      </c>
      <c r="G18" s="140">
        <v>25</v>
      </c>
      <c r="H18" s="140">
        <v>80</v>
      </c>
      <c r="I18" s="140">
        <v>100</v>
      </c>
      <c r="J18" s="140">
        <v>65</v>
      </c>
      <c r="K18" s="140">
        <v>20</v>
      </c>
      <c r="L18" s="140"/>
      <c r="M18" s="140"/>
      <c r="N18" s="140"/>
      <c r="O18" s="140"/>
      <c r="P18" s="141">
        <f>SUM(E18:O18)</f>
        <v>300</v>
      </c>
    </row>
    <row r="19" spans="1:16" s="134" customFormat="1" ht="38.5" customHeight="1">
      <c r="B19" s="137" t="s">
        <v>65</v>
      </c>
      <c r="C19" s="137"/>
      <c r="D19" s="138" t="str">
        <f>+D18</f>
        <v>BLACK</v>
      </c>
      <c r="E19" s="139"/>
      <c r="F19" s="140">
        <f>ROUNDUP(F18*5%,0)</f>
        <v>1</v>
      </c>
      <c r="G19" s="140">
        <f t="shared" ref="G19:K19" si="0">ROUNDUP(G18*5%,0)</f>
        <v>2</v>
      </c>
      <c r="H19" s="140">
        <f t="shared" si="0"/>
        <v>4</v>
      </c>
      <c r="I19" s="140">
        <f t="shared" si="0"/>
        <v>5</v>
      </c>
      <c r="J19" s="140">
        <f t="shared" si="0"/>
        <v>4</v>
      </c>
      <c r="K19" s="140">
        <f t="shared" si="0"/>
        <v>1</v>
      </c>
      <c r="L19" s="140"/>
      <c r="M19" s="140"/>
      <c r="N19" s="140"/>
      <c r="O19" s="140"/>
      <c r="P19" s="141">
        <f>SUM(E19:O19)</f>
        <v>17</v>
      </c>
    </row>
    <row r="20" spans="1:16" s="134" customFormat="1" ht="40" customHeight="1">
      <c r="B20" s="137" t="s">
        <v>247</v>
      </c>
      <c r="C20" s="137"/>
      <c r="D20" s="139"/>
      <c r="E20" s="139"/>
      <c r="F20" s="140"/>
      <c r="G20" s="140"/>
      <c r="H20" s="140">
        <v>1</v>
      </c>
      <c r="I20" s="140">
        <v>1</v>
      </c>
      <c r="J20" s="140"/>
      <c r="K20" s="140"/>
      <c r="L20" s="140"/>
      <c r="M20" s="140"/>
      <c r="N20" s="140"/>
      <c r="O20" s="140"/>
      <c r="P20" s="141">
        <f>SUM(E20:O20)</f>
        <v>2</v>
      </c>
    </row>
    <row r="21" spans="1:16" s="142" customFormat="1" ht="38.5" customHeight="1">
      <c r="B21" s="143" t="s">
        <v>13</v>
      </c>
      <c r="C21" s="143"/>
      <c r="D21" s="146" t="str">
        <f>+D19</f>
        <v>BLACK</v>
      </c>
      <c r="E21" s="144"/>
      <c r="F21" s="145">
        <f t="shared" ref="F21:H21" si="1">SUM(F18:F20)</f>
        <v>11</v>
      </c>
      <c r="G21" s="145">
        <f t="shared" si="1"/>
        <v>27</v>
      </c>
      <c r="H21" s="145">
        <f t="shared" si="1"/>
        <v>85</v>
      </c>
      <c r="I21" s="145">
        <f>SUM(I18:I20)</f>
        <v>106</v>
      </c>
      <c r="J21" s="145">
        <f t="shared" ref="J21:K21" si="2">SUM(J18:J20)</f>
        <v>69</v>
      </c>
      <c r="K21" s="145">
        <f t="shared" si="2"/>
        <v>21</v>
      </c>
      <c r="L21" s="145"/>
      <c r="M21" s="145"/>
      <c r="N21" s="145"/>
      <c r="O21" s="145"/>
      <c r="P21" s="145">
        <f t="shared" ref="P21" si="3">SUM(P18:P20)</f>
        <v>319</v>
      </c>
    </row>
    <row r="22" spans="1:16" s="142" customFormat="1" ht="38.5" customHeight="1">
      <c r="B22" s="147"/>
      <c r="C22" s="147"/>
      <c r="D22" s="148"/>
      <c r="E22" s="149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</row>
    <row r="23" spans="1:16" s="134" customFormat="1" ht="38.5" customHeight="1">
      <c r="B23" s="135"/>
      <c r="C23" s="135" t="s">
        <v>76</v>
      </c>
      <c r="D23" s="135" t="s">
        <v>9</v>
      </c>
      <c r="E23" s="136" t="s">
        <v>58</v>
      </c>
      <c r="F23" s="136" t="s">
        <v>72</v>
      </c>
      <c r="G23" s="136" t="s">
        <v>62</v>
      </c>
      <c r="H23" s="136" t="s">
        <v>10</v>
      </c>
      <c r="I23" s="136" t="s">
        <v>59</v>
      </c>
      <c r="J23" s="136" t="s">
        <v>60</v>
      </c>
      <c r="K23" s="136" t="s">
        <v>61</v>
      </c>
      <c r="L23" s="136"/>
      <c r="M23" s="136"/>
      <c r="N23" s="136"/>
      <c r="O23" s="136"/>
      <c r="P23" s="135" t="s">
        <v>11</v>
      </c>
    </row>
    <row r="24" spans="1:16" s="134" customFormat="1" ht="38.5" customHeight="1">
      <c r="B24" s="137" t="s">
        <v>12</v>
      </c>
      <c r="C24" s="137"/>
      <c r="D24" s="138" t="s">
        <v>225</v>
      </c>
      <c r="E24" s="139"/>
      <c r="F24" s="138" t="s">
        <v>317</v>
      </c>
      <c r="G24" s="140"/>
      <c r="H24" s="140"/>
      <c r="I24" s="140"/>
      <c r="J24" s="140"/>
      <c r="K24" s="140"/>
      <c r="L24" s="140"/>
      <c r="M24" s="140"/>
      <c r="N24" s="140"/>
      <c r="O24" s="140"/>
      <c r="P24" s="141">
        <f>SUM(E24:O24)</f>
        <v>0</v>
      </c>
    </row>
    <row r="25" spans="1:16" s="134" customFormat="1" ht="38.5" hidden="1" customHeight="1">
      <c r="B25" s="137" t="s">
        <v>65</v>
      </c>
      <c r="C25" s="137"/>
      <c r="D25" s="138" t="str">
        <f>+D24</f>
        <v>GREEN</v>
      </c>
      <c r="E25" s="139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1">
        <f>SUM(E25:O25)</f>
        <v>0</v>
      </c>
    </row>
    <row r="26" spans="1:16" s="134" customFormat="1" ht="40" hidden="1" customHeight="1">
      <c r="B26" s="137" t="s">
        <v>247</v>
      </c>
      <c r="C26" s="137"/>
      <c r="D26" s="139"/>
      <c r="E26" s="139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1">
        <f>SUM(E26:O26)</f>
        <v>0</v>
      </c>
    </row>
    <row r="27" spans="1:16" s="142" customFormat="1" ht="38.5" hidden="1" customHeight="1">
      <c r="B27" s="143" t="s">
        <v>13</v>
      </c>
      <c r="C27" s="143"/>
      <c r="D27" s="146" t="str">
        <f>+D25</f>
        <v>GREEN</v>
      </c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>
        <f t="shared" ref="P27" si="4">SUM(P24:P26)</f>
        <v>0</v>
      </c>
    </row>
    <row r="28" spans="1:16" s="134" customFormat="1" ht="31" customHeight="1">
      <c r="B28" s="151"/>
      <c r="C28" s="151"/>
      <c r="D28" s="151"/>
      <c r="E28" s="152"/>
      <c r="F28" s="153"/>
      <c r="G28" s="153"/>
      <c r="H28" s="152"/>
      <c r="I28" s="152"/>
      <c r="J28" s="152"/>
      <c r="K28" s="152"/>
      <c r="L28" s="152"/>
      <c r="M28" s="154"/>
      <c r="N28" s="155"/>
      <c r="O28" s="155"/>
      <c r="P28" s="155"/>
    </row>
    <row r="29" spans="1:16" s="142" customFormat="1" ht="42.75" customHeight="1">
      <c r="B29" s="156" t="s">
        <v>14</v>
      </c>
      <c r="C29" s="157"/>
      <c r="D29" s="156"/>
      <c r="E29" s="158"/>
      <c r="F29" s="159">
        <f>F21+F27</f>
        <v>11</v>
      </c>
      <c r="G29" s="159">
        <f>G21+G27</f>
        <v>27</v>
      </c>
      <c r="H29" s="159">
        <f t="shared" ref="H29:K29" si="5">H21+H27</f>
        <v>85</v>
      </c>
      <c r="I29" s="159">
        <f t="shared" si="5"/>
        <v>106</v>
      </c>
      <c r="J29" s="159">
        <f t="shared" si="5"/>
        <v>69</v>
      </c>
      <c r="K29" s="159">
        <f t="shared" si="5"/>
        <v>21</v>
      </c>
      <c r="L29" s="159"/>
      <c r="M29" s="159"/>
      <c r="N29" s="159"/>
      <c r="O29" s="159"/>
      <c r="P29" s="159">
        <f t="shared" ref="P29" si="6">P21+P27</f>
        <v>319</v>
      </c>
    </row>
    <row r="30" spans="1:16" s="26" customFormat="1" ht="20.25" customHeight="1">
      <c r="B30" s="27"/>
      <c r="C30" s="27"/>
      <c r="D30" s="28"/>
      <c r="E30" s="29"/>
      <c r="F30" s="30"/>
      <c r="G30" s="31"/>
      <c r="H30" s="32"/>
      <c r="I30" s="32"/>
      <c r="J30" s="32"/>
      <c r="K30" s="32"/>
      <c r="L30" s="33"/>
      <c r="M30" s="34"/>
      <c r="N30" s="30"/>
      <c r="O30" s="30"/>
      <c r="P30" s="30"/>
    </row>
    <row r="31" spans="1:16" s="1" customFormat="1" ht="30.75" customHeight="1" thickBot="1">
      <c r="B31" s="9" t="s">
        <v>15</v>
      </c>
      <c r="C31" s="35"/>
      <c r="D31" s="232" t="s">
        <v>213</v>
      </c>
      <c r="E31" s="35"/>
      <c r="F31" s="36"/>
      <c r="G31" s="37"/>
      <c r="H31" s="36"/>
      <c r="I31" s="36"/>
      <c r="J31" s="36"/>
      <c r="K31" s="36"/>
      <c r="L31" s="36"/>
      <c r="N31" s="38"/>
      <c r="O31" s="38"/>
      <c r="P31" s="39"/>
    </row>
    <row r="32" spans="1:16" s="40" customFormat="1" ht="156.65" customHeight="1" thickBot="1">
      <c r="A32" s="312" t="s">
        <v>16</v>
      </c>
      <c r="B32" s="313"/>
      <c r="C32" s="314"/>
      <c r="D32" s="82" t="s">
        <v>17</v>
      </c>
      <c r="E32" s="83" t="s">
        <v>18</v>
      </c>
      <c r="F32" s="82" t="s">
        <v>19</v>
      </c>
      <c r="G32" s="84" t="s">
        <v>20</v>
      </c>
      <c r="H32" s="84" t="s">
        <v>21</v>
      </c>
      <c r="I32" s="84" t="s">
        <v>37</v>
      </c>
      <c r="J32" s="84" t="s">
        <v>38</v>
      </c>
      <c r="K32" s="84" t="s">
        <v>92</v>
      </c>
      <c r="L32" s="84" t="s">
        <v>39</v>
      </c>
      <c r="M32" s="331" t="s">
        <v>52</v>
      </c>
      <c r="N32" s="332"/>
      <c r="O32" s="332"/>
      <c r="P32" s="333"/>
    </row>
    <row r="33" spans="1:17" s="44" customFormat="1" ht="54" customHeight="1">
      <c r="A33" s="41" t="str">
        <f>D18</f>
        <v>BLACK</v>
      </c>
      <c r="B33" s="110"/>
      <c r="C33" s="110"/>
      <c r="D33" s="42" t="s">
        <v>320</v>
      </c>
      <c r="E33" s="42"/>
      <c r="F33" s="42"/>
      <c r="G33" s="42" t="s">
        <v>323</v>
      </c>
      <c r="H33" s="42"/>
      <c r="I33" s="42"/>
      <c r="J33" s="42"/>
      <c r="K33" s="42"/>
      <c r="L33" s="42"/>
      <c r="M33" s="42"/>
      <c r="N33" s="42"/>
      <c r="O33" s="42"/>
      <c r="P33" s="43"/>
    </row>
    <row r="34" spans="1:17" s="6" customFormat="1" ht="105" customHeight="1">
      <c r="A34" s="396">
        <v>1</v>
      </c>
      <c r="B34" s="398" t="str">
        <f>L11</f>
        <v>BRUSH FLEECE 80%COTTON 20%POLY 370GSM</v>
      </c>
      <c r="C34" s="399"/>
      <c r="D34" s="402" t="s">
        <v>51</v>
      </c>
      <c r="E34" s="402" t="s">
        <v>212</v>
      </c>
      <c r="F34" s="46" t="s">
        <v>10</v>
      </c>
      <c r="G34" s="47">
        <f>$P$21-G35</f>
        <v>234</v>
      </c>
      <c r="H34" s="46">
        <v>1.35</v>
      </c>
      <c r="I34" s="48">
        <f>G34*H34</f>
        <v>315.90000000000003</v>
      </c>
      <c r="J34" s="48">
        <f>I34*2.6%+I34/30*0.5</f>
        <v>13.478400000000002</v>
      </c>
      <c r="K34" s="48">
        <v>2</v>
      </c>
      <c r="L34" s="49">
        <f>+ROUNDUP(K34+J34+I34,0)</f>
        <v>332</v>
      </c>
      <c r="M34" s="326" t="s">
        <v>318</v>
      </c>
      <c r="N34" s="329"/>
      <c r="O34" s="329"/>
      <c r="P34" s="330"/>
      <c r="Q34" s="112"/>
    </row>
    <row r="35" spans="1:17" s="6" customFormat="1" ht="105" customHeight="1">
      <c r="A35" s="397"/>
      <c r="B35" s="400"/>
      <c r="C35" s="401"/>
      <c r="D35" s="403"/>
      <c r="E35" s="403"/>
      <c r="F35" s="46" t="s">
        <v>10</v>
      </c>
      <c r="G35" s="47">
        <v>85</v>
      </c>
      <c r="H35" s="46">
        <v>1.35</v>
      </c>
      <c r="I35" s="48">
        <f>G35*H35</f>
        <v>114.75000000000001</v>
      </c>
      <c r="J35" s="48">
        <f>I35*2.95%+I35/30*0.5+I35*3%</f>
        <v>8.7401250000000008</v>
      </c>
      <c r="K35" s="48"/>
      <c r="L35" s="49">
        <f>+ROUNDUP(K35+J35+I35,0)</f>
        <v>124</v>
      </c>
      <c r="M35" s="326" t="s">
        <v>319</v>
      </c>
      <c r="N35" s="329"/>
      <c r="O35" s="329"/>
      <c r="P35" s="330"/>
      <c r="Q35" s="112"/>
    </row>
    <row r="36" spans="1:17" s="6" customFormat="1" ht="216.5" customHeight="1">
      <c r="A36" s="45">
        <v>2</v>
      </c>
      <c r="B36" s="319" t="s">
        <v>85</v>
      </c>
      <c r="C36" s="320"/>
      <c r="D36" s="105" t="s">
        <v>91</v>
      </c>
      <c r="E36" s="236" t="str">
        <f>E34</f>
        <v>JET BLACK 19-0303</v>
      </c>
      <c r="F36" s="46" t="s">
        <v>10</v>
      </c>
      <c r="G36" s="47">
        <f>G34+G35</f>
        <v>319</v>
      </c>
      <c r="H36" s="46">
        <v>0.155</v>
      </c>
      <c r="I36" s="48">
        <f t="shared" ref="I36" si="7">G36*H36</f>
        <v>49.445</v>
      </c>
      <c r="J36" s="48">
        <f>I36*2.5%</f>
        <v>1.2361250000000001</v>
      </c>
      <c r="K36" s="48"/>
      <c r="L36" s="49">
        <f t="shared" ref="L36" si="8">+K36+J36+I36</f>
        <v>50.681125000000002</v>
      </c>
      <c r="M36" s="393" t="s">
        <v>322</v>
      </c>
      <c r="N36" s="394"/>
      <c r="O36" s="394"/>
      <c r="P36" s="395"/>
      <c r="Q36" s="112"/>
    </row>
    <row r="37" spans="1:17" s="44" customFormat="1" ht="54" hidden="1" customHeight="1">
      <c r="A37" s="41" t="str">
        <f>D24</f>
        <v>GREEN</v>
      </c>
      <c r="B37" s="42"/>
      <c r="C37" s="42"/>
      <c r="D37" s="106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3"/>
    </row>
    <row r="38" spans="1:17" s="6" customFormat="1" ht="96" hidden="1" customHeight="1">
      <c r="A38" s="45">
        <v>1</v>
      </c>
      <c r="B38" s="305" t="str">
        <f>B34</f>
        <v>BRUSH FLEECE 80%COTTON 20%POLY 370GSM</v>
      </c>
      <c r="C38" s="305"/>
      <c r="D38" s="105" t="s">
        <v>51</v>
      </c>
      <c r="E38" s="231" t="s">
        <v>212</v>
      </c>
      <c r="F38" s="46" t="s">
        <v>10</v>
      </c>
      <c r="G38" s="47">
        <f>P27</f>
        <v>0</v>
      </c>
      <c r="H38" s="46">
        <v>1.35</v>
      </c>
      <c r="I38" s="48">
        <f>G38*H38</f>
        <v>0</v>
      </c>
      <c r="J38" s="48">
        <f>I38*2.95%+I38/30*0.5+I38*3%</f>
        <v>0</v>
      </c>
      <c r="K38" s="48">
        <v>2</v>
      </c>
      <c r="L38" s="49">
        <f>+K38+J38+I38</f>
        <v>2</v>
      </c>
      <c r="M38" s="326" t="s">
        <v>240</v>
      </c>
      <c r="N38" s="327"/>
      <c r="O38" s="327"/>
      <c r="P38" s="328"/>
      <c r="Q38" s="112"/>
    </row>
    <row r="39" spans="1:17" s="6" customFormat="1" ht="95" hidden="1" customHeight="1">
      <c r="A39" s="45">
        <v>2</v>
      </c>
      <c r="B39" s="319" t="str">
        <f>B36</f>
        <v>100%COTTON RIB 1x1 _430GSM</v>
      </c>
      <c r="C39" s="320"/>
      <c r="D39" s="105" t="str">
        <f>$D$36</f>
        <v>LAI TAY, LAI ÁO</v>
      </c>
      <c r="E39" s="231" t="str">
        <f>E38</f>
        <v>JET BLACK 19-0303</v>
      </c>
      <c r="F39" s="46" t="s">
        <v>10</v>
      </c>
      <c r="G39" s="47">
        <f>G38</f>
        <v>0</v>
      </c>
      <c r="H39" s="46">
        <v>0.155</v>
      </c>
      <c r="I39" s="48">
        <f t="shared" ref="I39" si="9">G39*H39</f>
        <v>0</v>
      </c>
      <c r="J39" s="48">
        <f>I39*10%</f>
        <v>0</v>
      </c>
      <c r="K39" s="48"/>
      <c r="L39" s="49">
        <f t="shared" ref="L39" si="10">+K39+J39+I39</f>
        <v>0</v>
      </c>
      <c r="M39" s="326" t="s">
        <v>241</v>
      </c>
      <c r="N39" s="327"/>
      <c r="O39" s="327"/>
      <c r="P39" s="328"/>
      <c r="Q39" s="112"/>
    </row>
    <row r="40" spans="1:17" s="50" customFormat="1" ht="33" customHeight="1" thickBot="1">
      <c r="B40" s="9" t="s">
        <v>22</v>
      </c>
      <c r="G40" s="51"/>
      <c r="P40" s="52"/>
    </row>
    <row r="41" spans="1:17" s="53" customFormat="1" ht="82.5" customHeight="1">
      <c r="A41" s="336" t="s">
        <v>23</v>
      </c>
      <c r="B41" s="337"/>
      <c r="C41" s="337"/>
      <c r="D41" s="337"/>
      <c r="E41" s="338"/>
      <c r="F41" s="85" t="s">
        <v>47</v>
      </c>
      <c r="G41" s="85" t="s">
        <v>24</v>
      </c>
      <c r="H41" s="339" t="s">
        <v>42</v>
      </c>
      <c r="I41" s="340"/>
      <c r="J41" s="86" t="s">
        <v>19</v>
      </c>
      <c r="K41" s="85" t="s">
        <v>48</v>
      </c>
      <c r="L41" s="85" t="s">
        <v>25</v>
      </c>
      <c r="M41" s="87" t="s">
        <v>26</v>
      </c>
      <c r="N41" s="87" t="s">
        <v>27</v>
      </c>
      <c r="O41" s="87" t="s">
        <v>28</v>
      </c>
      <c r="P41" s="88" t="s">
        <v>29</v>
      </c>
    </row>
    <row r="42" spans="1:17" s="6" customFormat="1" ht="54.5" customHeight="1">
      <c r="A42" s="54">
        <v>1</v>
      </c>
      <c r="B42" s="306" t="s">
        <v>41</v>
      </c>
      <c r="C42" s="306"/>
      <c r="D42" s="306"/>
      <c r="E42" s="306"/>
      <c r="F42" s="55" t="s">
        <v>217</v>
      </c>
      <c r="G42" s="233" t="s">
        <v>216</v>
      </c>
      <c r="H42" s="303" t="str">
        <f>$D$18</f>
        <v>BLACK</v>
      </c>
      <c r="I42" s="304"/>
      <c r="J42" s="56" t="s">
        <v>30</v>
      </c>
      <c r="K42" s="57">
        <f>$P$21</f>
        <v>319</v>
      </c>
      <c r="L42" s="58">
        <f t="shared" ref="L42:L43" si="11">260/4500</f>
        <v>5.7777777777777775E-2</v>
      </c>
      <c r="M42" s="59">
        <f t="shared" ref="M42:M45" si="12">K42*L42</f>
        <v>18.431111111111111</v>
      </c>
      <c r="N42" s="62">
        <f>M42*3%</f>
        <v>0.55293333333333328</v>
      </c>
      <c r="O42" s="60">
        <f t="shared" ref="O42:O45" si="13">ROUNDUP(N42+M42,0)</f>
        <v>19</v>
      </c>
      <c r="P42" s="117"/>
    </row>
    <row r="43" spans="1:17" s="6" customFormat="1" ht="54.5" hidden="1" customHeight="1">
      <c r="A43" s="54">
        <v>1</v>
      </c>
      <c r="B43" s="306" t="s">
        <v>41</v>
      </c>
      <c r="C43" s="306"/>
      <c r="D43" s="306"/>
      <c r="E43" s="306"/>
      <c r="F43" s="55" t="s">
        <v>227</v>
      </c>
      <c r="G43" s="233" t="s">
        <v>228</v>
      </c>
      <c r="H43" s="303" t="str">
        <f>$D$24</f>
        <v>GREEN</v>
      </c>
      <c r="I43" s="304"/>
      <c r="J43" s="56" t="s">
        <v>30</v>
      </c>
      <c r="K43" s="57">
        <f>$P$27</f>
        <v>0</v>
      </c>
      <c r="L43" s="58">
        <f t="shared" si="11"/>
        <v>5.7777777777777775E-2</v>
      </c>
      <c r="M43" s="59">
        <f t="shared" si="12"/>
        <v>0</v>
      </c>
      <c r="N43" s="62">
        <f>M43*3%</f>
        <v>0</v>
      </c>
      <c r="O43" s="60">
        <f t="shared" si="13"/>
        <v>0</v>
      </c>
      <c r="P43" s="117"/>
    </row>
    <row r="44" spans="1:17" s="6" customFormat="1" ht="54.5" customHeight="1">
      <c r="A44" s="54">
        <v>2</v>
      </c>
      <c r="B44" s="306" t="s">
        <v>88</v>
      </c>
      <c r="C44" s="306"/>
      <c r="D44" s="306"/>
      <c r="E44" s="306"/>
      <c r="F44" s="55" t="s">
        <v>86</v>
      </c>
      <c r="G44" s="233" t="s">
        <v>221</v>
      </c>
      <c r="H44" s="303" t="str">
        <f t="shared" ref="H44" si="14">$D$18</f>
        <v>BLACK</v>
      </c>
      <c r="I44" s="304"/>
      <c r="J44" s="56" t="s">
        <v>30</v>
      </c>
      <c r="K44" s="57">
        <f t="shared" ref="K44" si="15">$P$21</f>
        <v>319</v>
      </c>
      <c r="L44" s="111">
        <f>3/4500</f>
        <v>6.6666666666666664E-4</v>
      </c>
      <c r="M44" s="59">
        <f t="shared" si="12"/>
        <v>0.21266666666666667</v>
      </c>
      <c r="N44" s="58">
        <f t="shared" ref="N44:N45" si="16">M44*3%</f>
        <v>6.3800000000000003E-3</v>
      </c>
      <c r="O44" s="60">
        <f t="shared" si="13"/>
        <v>1</v>
      </c>
      <c r="P44" s="61"/>
    </row>
    <row r="45" spans="1:17" s="6" customFormat="1" ht="54.5" hidden="1" customHeight="1">
      <c r="A45" s="54">
        <v>2</v>
      </c>
      <c r="B45" s="306" t="s">
        <v>88</v>
      </c>
      <c r="C45" s="306"/>
      <c r="D45" s="306"/>
      <c r="E45" s="306"/>
      <c r="F45" s="55" t="s">
        <v>86</v>
      </c>
      <c r="G45" s="233" t="s">
        <v>221</v>
      </c>
      <c r="H45" s="303" t="str">
        <f t="shared" ref="H45" si="17">$D$24</f>
        <v>GREEN</v>
      </c>
      <c r="I45" s="304"/>
      <c r="J45" s="56" t="s">
        <v>30</v>
      </c>
      <c r="K45" s="57">
        <f t="shared" ref="K45" si="18">$P$27</f>
        <v>0</v>
      </c>
      <c r="L45" s="111">
        <f>3/4500</f>
        <v>6.6666666666666664E-4</v>
      </c>
      <c r="M45" s="59">
        <f t="shared" si="12"/>
        <v>0</v>
      </c>
      <c r="N45" s="58">
        <f t="shared" si="16"/>
        <v>0</v>
      </c>
      <c r="O45" s="60">
        <f t="shared" si="13"/>
        <v>0</v>
      </c>
      <c r="P45" s="61"/>
    </row>
    <row r="46" spans="1:17" s="6" customFormat="1" ht="54.5" customHeight="1">
      <c r="A46" s="54">
        <v>3</v>
      </c>
      <c r="B46" s="305" t="s">
        <v>215</v>
      </c>
      <c r="C46" s="306"/>
      <c r="D46" s="306"/>
      <c r="E46" s="306"/>
      <c r="F46" s="55" t="s">
        <v>40</v>
      </c>
      <c r="G46" s="55"/>
      <c r="H46" s="303" t="str">
        <f t="shared" ref="H46" si="19">$D$18</f>
        <v>BLACK</v>
      </c>
      <c r="I46" s="304"/>
      <c r="J46" s="57" t="s">
        <v>31</v>
      </c>
      <c r="K46" s="57">
        <f t="shared" ref="K46" si="20">$P$21</f>
        <v>319</v>
      </c>
      <c r="L46" s="62">
        <v>1</v>
      </c>
      <c r="M46" s="62">
        <f t="shared" ref="M46:M53" si="21">L46*K46</f>
        <v>319</v>
      </c>
      <c r="N46" s="62">
        <f t="shared" ref="N46:N53" si="22">M46*3%+1</f>
        <v>10.57</v>
      </c>
      <c r="O46" s="60">
        <f t="shared" ref="O46:O53" si="23">N46+M46</f>
        <v>329.57</v>
      </c>
      <c r="P46" s="61"/>
    </row>
    <row r="47" spans="1:17" s="6" customFormat="1" ht="54.5" hidden="1" customHeight="1">
      <c r="A47" s="54">
        <v>3</v>
      </c>
      <c r="B47" s="305" t="s">
        <v>215</v>
      </c>
      <c r="C47" s="306"/>
      <c r="D47" s="306"/>
      <c r="E47" s="306"/>
      <c r="F47" s="55" t="s">
        <v>40</v>
      </c>
      <c r="G47" s="55"/>
      <c r="H47" s="303" t="str">
        <f t="shared" ref="H47" si="24">$D$24</f>
        <v>GREEN</v>
      </c>
      <c r="I47" s="304"/>
      <c r="J47" s="57" t="s">
        <v>31</v>
      </c>
      <c r="K47" s="57">
        <f t="shared" ref="K47" si="25">$P$27</f>
        <v>0</v>
      </c>
      <c r="L47" s="62">
        <v>1</v>
      </c>
      <c r="M47" s="62">
        <f t="shared" si="21"/>
        <v>0</v>
      </c>
      <c r="N47" s="62">
        <f t="shared" si="22"/>
        <v>1</v>
      </c>
      <c r="O47" s="60">
        <f t="shared" si="23"/>
        <v>1</v>
      </c>
      <c r="P47" s="61"/>
    </row>
    <row r="48" spans="1:17" s="6" customFormat="1" ht="54.5" customHeight="1">
      <c r="A48" s="54">
        <v>4</v>
      </c>
      <c r="B48" s="305" t="s">
        <v>214</v>
      </c>
      <c r="C48" s="306"/>
      <c r="D48" s="306"/>
      <c r="E48" s="306"/>
      <c r="F48" s="55" t="s">
        <v>86</v>
      </c>
      <c r="G48" s="55"/>
      <c r="H48" s="303" t="str">
        <f t="shared" ref="H48" si="26">$D$18</f>
        <v>BLACK</v>
      </c>
      <c r="I48" s="304"/>
      <c r="J48" s="57" t="s">
        <v>31</v>
      </c>
      <c r="K48" s="57">
        <f t="shared" ref="K48" si="27">$P$21</f>
        <v>319</v>
      </c>
      <c r="L48" s="62">
        <v>1</v>
      </c>
      <c r="M48" s="62">
        <f t="shared" si="21"/>
        <v>319</v>
      </c>
      <c r="N48" s="62">
        <f t="shared" si="22"/>
        <v>10.57</v>
      </c>
      <c r="O48" s="60">
        <f t="shared" si="23"/>
        <v>329.57</v>
      </c>
      <c r="P48" s="61"/>
    </row>
    <row r="49" spans="1:16" s="6" customFormat="1" ht="54.5" hidden="1" customHeight="1">
      <c r="A49" s="54">
        <v>4</v>
      </c>
      <c r="B49" s="305" t="s">
        <v>214</v>
      </c>
      <c r="C49" s="306"/>
      <c r="D49" s="306"/>
      <c r="E49" s="306"/>
      <c r="F49" s="55" t="s">
        <v>86</v>
      </c>
      <c r="G49" s="55"/>
      <c r="H49" s="303" t="str">
        <f t="shared" ref="H49" si="28">$D$24</f>
        <v>GREEN</v>
      </c>
      <c r="I49" s="304"/>
      <c r="J49" s="57" t="s">
        <v>31</v>
      </c>
      <c r="K49" s="57">
        <f t="shared" ref="K49" si="29">$P$27</f>
        <v>0</v>
      </c>
      <c r="L49" s="62">
        <v>1</v>
      </c>
      <c r="M49" s="62">
        <f t="shared" si="21"/>
        <v>0</v>
      </c>
      <c r="N49" s="62">
        <f t="shared" si="22"/>
        <v>1</v>
      </c>
      <c r="O49" s="60">
        <f t="shared" si="23"/>
        <v>1</v>
      </c>
      <c r="P49" s="61"/>
    </row>
    <row r="50" spans="1:16" s="6" customFormat="1" ht="54.5" customHeight="1">
      <c r="A50" s="54">
        <v>5</v>
      </c>
      <c r="B50" s="305" t="s">
        <v>96</v>
      </c>
      <c r="C50" s="306"/>
      <c r="D50" s="306"/>
      <c r="E50" s="306"/>
      <c r="F50" s="55" t="s">
        <v>86</v>
      </c>
      <c r="G50" s="55"/>
      <c r="H50" s="303" t="str">
        <f t="shared" ref="H50" si="30">$D$18</f>
        <v>BLACK</v>
      </c>
      <c r="I50" s="304"/>
      <c r="J50" s="57" t="s">
        <v>31</v>
      </c>
      <c r="K50" s="57">
        <f t="shared" ref="K50" si="31">$P$21</f>
        <v>319</v>
      </c>
      <c r="L50" s="62">
        <v>1</v>
      </c>
      <c r="M50" s="62">
        <f t="shared" si="21"/>
        <v>319</v>
      </c>
      <c r="N50" s="62">
        <f t="shared" si="22"/>
        <v>10.57</v>
      </c>
      <c r="O50" s="60">
        <f t="shared" si="23"/>
        <v>329.57</v>
      </c>
      <c r="P50" s="61"/>
    </row>
    <row r="51" spans="1:16" s="6" customFormat="1" ht="54.5" hidden="1" customHeight="1">
      <c r="A51" s="54">
        <v>5</v>
      </c>
      <c r="B51" s="305" t="s">
        <v>96</v>
      </c>
      <c r="C51" s="306"/>
      <c r="D51" s="306"/>
      <c r="E51" s="306"/>
      <c r="F51" s="55" t="s">
        <v>86</v>
      </c>
      <c r="G51" s="55"/>
      <c r="H51" s="303" t="str">
        <f t="shared" ref="H51" si="32">$D$24</f>
        <v>GREEN</v>
      </c>
      <c r="I51" s="304"/>
      <c r="J51" s="57" t="s">
        <v>31</v>
      </c>
      <c r="K51" s="57">
        <f t="shared" ref="K51" si="33">$P$27</f>
        <v>0</v>
      </c>
      <c r="L51" s="62">
        <v>1</v>
      </c>
      <c r="M51" s="62">
        <f t="shared" si="21"/>
        <v>0</v>
      </c>
      <c r="N51" s="62">
        <f t="shared" si="22"/>
        <v>1</v>
      </c>
      <c r="O51" s="60">
        <f t="shared" si="23"/>
        <v>1</v>
      </c>
      <c r="P51" s="61"/>
    </row>
    <row r="52" spans="1:16" s="6" customFormat="1" ht="54.5" customHeight="1">
      <c r="A52" s="54">
        <v>6</v>
      </c>
      <c r="B52" s="305" t="s">
        <v>97</v>
      </c>
      <c r="C52" s="306"/>
      <c r="D52" s="306"/>
      <c r="E52" s="306"/>
      <c r="F52" s="55" t="s">
        <v>86</v>
      </c>
      <c r="G52" s="55"/>
      <c r="H52" s="303" t="str">
        <f t="shared" ref="H52" si="34">$D$18</f>
        <v>BLACK</v>
      </c>
      <c r="I52" s="304"/>
      <c r="J52" s="57" t="s">
        <v>31</v>
      </c>
      <c r="K52" s="57">
        <f t="shared" ref="K52" si="35">$P$21</f>
        <v>319</v>
      </c>
      <c r="L52" s="62">
        <v>1</v>
      </c>
      <c r="M52" s="62">
        <f t="shared" si="21"/>
        <v>319</v>
      </c>
      <c r="N52" s="62">
        <f t="shared" si="22"/>
        <v>10.57</v>
      </c>
      <c r="O52" s="60">
        <f t="shared" si="23"/>
        <v>329.57</v>
      </c>
      <c r="P52" s="61"/>
    </row>
    <row r="53" spans="1:16" s="6" customFormat="1" ht="54.5" hidden="1" customHeight="1">
      <c r="A53" s="54">
        <v>6</v>
      </c>
      <c r="B53" s="305" t="s">
        <v>97</v>
      </c>
      <c r="C53" s="306"/>
      <c r="D53" s="306"/>
      <c r="E53" s="306"/>
      <c r="F53" s="55" t="s">
        <v>86</v>
      </c>
      <c r="G53" s="55"/>
      <c r="H53" s="303" t="str">
        <f t="shared" ref="H53" si="36">$D$24</f>
        <v>GREEN</v>
      </c>
      <c r="I53" s="304"/>
      <c r="J53" s="57" t="s">
        <v>31</v>
      </c>
      <c r="K53" s="57">
        <f t="shared" ref="K53" si="37">$P$27</f>
        <v>0</v>
      </c>
      <c r="L53" s="62">
        <v>1</v>
      </c>
      <c r="M53" s="62">
        <f t="shared" si="21"/>
        <v>0</v>
      </c>
      <c r="N53" s="62">
        <f t="shared" si="22"/>
        <v>1</v>
      </c>
      <c r="O53" s="60">
        <f t="shared" si="23"/>
        <v>1</v>
      </c>
      <c r="P53" s="61"/>
    </row>
    <row r="54" spans="1:16" s="64" customFormat="1" ht="19.899999999999999" customHeight="1">
      <c r="A54" s="38"/>
      <c r="B54" s="38"/>
      <c r="C54" s="38"/>
      <c r="D54" s="38"/>
      <c r="E54" s="38"/>
      <c r="F54" s="38"/>
      <c r="G54" s="63"/>
      <c r="H54" s="38"/>
      <c r="I54" s="38"/>
      <c r="J54" s="38"/>
      <c r="K54" s="38"/>
      <c r="L54" s="38"/>
      <c r="M54" s="38"/>
      <c r="N54" s="38"/>
      <c r="O54" s="38"/>
      <c r="P54" s="38"/>
    </row>
    <row r="55" spans="1:16" s="50" customFormat="1" ht="43.5" customHeight="1" thickBot="1">
      <c r="B55" s="9" t="s">
        <v>68</v>
      </c>
      <c r="F55" s="65"/>
      <c r="G55" s="66"/>
      <c r="H55" s="65"/>
      <c r="I55" s="65"/>
      <c r="J55" s="65"/>
      <c r="K55" s="65"/>
      <c r="L55" s="65"/>
      <c r="M55" s="65"/>
      <c r="N55" s="65"/>
      <c r="O55" s="65"/>
      <c r="P55" s="67"/>
    </row>
    <row r="56" spans="1:16" s="53" customFormat="1" ht="92.5" customHeight="1">
      <c r="A56" s="315" t="s">
        <v>23</v>
      </c>
      <c r="B56" s="316"/>
      <c r="C56" s="316"/>
      <c r="D56" s="316"/>
      <c r="E56" s="317"/>
      <c r="F56" s="119" t="s">
        <v>47</v>
      </c>
      <c r="G56" s="119" t="s">
        <v>24</v>
      </c>
      <c r="H56" s="309" t="s">
        <v>42</v>
      </c>
      <c r="I56" s="310"/>
      <c r="J56" s="120" t="s">
        <v>19</v>
      </c>
      <c r="K56" s="119" t="s">
        <v>48</v>
      </c>
      <c r="L56" s="119" t="s">
        <v>25</v>
      </c>
      <c r="M56" s="121" t="s">
        <v>26</v>
      </c>
      <c r="N56" s="121" t="s">
        <v>27</v>
      </c>
      <c r="O56" s="121" t="s">
        <v>28</v>
      </c>
      <c r="P56" s="122" t="s">
        <v>29</v>
      </c>
    </row>
    <row r="57" spans="1:16" s="6" customFormat="1" ht="49" customHeight="1">
      <c r="A57" s="54">
        <v>1</v>
      </c>
      <c r="B57" s="305" t="s">
        <v>93</v>
      </c>
      <c r="C57" s="306"/>
      <c r="D57" s="306"/>
      <c r="E57" s="306"/>
      <c r="F57" s="55" t="s">
        <v>40</v>
      </c>
      <c r="G57" s="55"/>
      <c r="H57" s="303" t="str">
        <f t="shared" ref="H57:H67" si="38">$D$18</f>
        <v>BLACK</v>
      </c>
      <c r="I57" s="304"/>
      <c r="J57" s="57" t="s">
        <v>31</v>
      </c>
      <c r="K57" s="57">
        <f t="shared" ref="K57:K67" si="39">$P$21</f>
        <v>319</v>
      </c>
      <c r="L57" s="62">
        <v>1</v>
      </c>
      <c r="M57" s="62">
        <f t="shared" ref="M57:M66" si="40">L57*K57</f>
        <v>319</v>
      </c>
      <c r="N57" s="62">
        <f t="shared" ref="N57:N62" si="41">M57*3%+1</f>
        <v>10.57</v>
      </c>
      <c r="O57" s="60">
        <f t="shared" ref="O57:O68" si="42">N57+M57</f>
        <v>329.57</v>
      </c>
      <c r="P57" s="123"/>
    </row>
    <row r="58" spans="1:16" s="6" customFormat="1" ht="49" hidden="1" customHeight="1">
      <c r="A58" s="54">
        <v>1</v>
      </c>
      <c r="B58" s="305" t="s">
        <v>93</v>
      </c>
      <c r="C58" s="306"/>
      <c r="D58" s="306"/>
      <c r="E58" s="306"/>
      <c r="F58" s="55" t="s">
        <v>40</v>
      </c>
      <c r="G58" s="55"/>
      <c r="H58" s="303" t="str">
        <f t="shared" ref="H58" si="43">$D$24</f>
        <v>GREEN</v>
      </c>
      <c r="I58" s="304"/>
      <c r="J58" s="57" t="s">
        <v>31</v>
      </c>
      <c r="K58" s="57">
        <f t="shared" ref="K58:K68" si="44">$P$27</f>
        <v>0</v>
      </c>
      <c r="L58" s="62">
        <v>1</v>
      </c>
      <c r="M58" s="62">
        <f t="shared" si="40"/>
        <v>0</v>
      </c>
      <c r="N58" s="62">
        <f t="shared" si="41"/>
        <v>1</v>
      </c>
      <c r="O58" s="60">
        <f t="shared" si="42"/>
        <v>1</v>
      </c>
      <c r="P58" s="123"/>
    </row>
    <row r="59" spans="1:16" s="6" customFormat="1" ht="49" customHeight="1">
      <c r="A59" s="54">
        <v>2</v>
      </c>
      <c r="B59" s="305" t="s">
        <v>100</v>
      </c>
      <c r="C59" s="306"/>
      <c r="D59" s="306"/>
      <c r="E59" s="306"/>
      <c r="F59" s="55" t="s">
        <v>95</v>
      </c>
      <c r="G59" s="55"/>
      <c r="H59" s="303" t="str">
        <f t="shared" si="38"/>
        <v>BLACK</v>
      </c>
      <c r="I59" s="304"/>
      <c r="J59" s="57" t="s">
        <v>31</v>
      </c>
      <c r="K59" s="57">
        <f t="shared" si="39"/>
        <v>319</v>
      </c>
      <c r="L59" s="62">
        <v>1</v>
      </c>
      <c r="M59" s="62">
        <f t="shared" si="40"/>
        <v>319</v>
      </c>
      <c r="N59" s="62">
        <f t="shared" si="41"/>
        <v>10.57</v>
      </c>
      <c r="O59" s="60">
        <f t="shared" si="42"/>
        <v>329.57</v>
      </c>
      <c r="P59" s="61" t="s">
        <v>108</v>
      </c>
    </row>
    <row r="60" spans="1:16" s="6" customFormat="1" ht="49" hidden="1" customHeight="1">
      <c r="A60" s="54">
        <v>2</v>
      </c>
      <c r="B60" s="305" t="s">
        <v>100</v>
      </c>
      <c r="C60" s="306"/>
      <c r="D60" s="306"/>
      <c r="E60" s="306"/>
      <c r="F60" s="55" t="s">
        <v>95</v>
      </c>
      <c r="G60" s="55"/>
      <c r="H60" s="303" t="str">
        <f t="shared" ref="H60:H68" si="45">$D$24</f>
        <v>GREEN</v>
      </c>
      <c r="I60" s="304"/>
      <c r="J60" s="57" t="s">
        <v>31</v>
      </c>
      <c r="K60" s="57">
        <f t="shared" si="44"/>
        <v>0</v>
      </c>
      <c r="L60" s="62">
        <v>1</v>
      </c>
      <c r="M60" s="62">
        <f t="shared" si="40"/>
        <v>0</v>
      </c>
      <c r="N60" s="62">
        <f t="shared" si="41"/>
        <v>1</v>
      </c>
      <c r="O60" s="60">
        <f t="shared" si="42"/>
        <v>1</v>
      </c>
      <c r="P60" s="61" t="s">
        <v>108</v>
      </c>
    </row>
    <row r="61" spans="1:16" s="6" customFormat="1" ht="49" customHeight="1">
      <c r="A61" s="54">
        <v>3</v>
      </c>
      <c r="B61" s="305" t="s">
        <v>94</v>
      </c>
      <c r="C61" s="306"/>
      <c r="D61" s="306"/>
      <c r="E61" s="306"/>
      <c r="F61" s="55" t="s">
        <v>40</v>
      </c>
      <c r="G61" s="55"/>
      <c r="H61" s="303" t="str">
        <f t="shared" si="38"/>
        <v>BLACK</v>
      </c>
      <c r="I61" s="304"/>
      <c r="J61" s="57" t="s">
        <v>31</v>
      </c>
      <c r="K61" s="57">
        <f t="shared" si="39"/>
        <v>319</v>
      </c>
      <c r="L61" s="62">
        <v>1</v>
      </c>
      <c r="M61" s="62">
        <f t="shared" si="40"/>
        <v>319</v>
      </c>
      <c r="N61" s="62">
        <f t="shared" si="41"/>
        <v>10.57</v>
      </c>
      <c r="O61" s="60">
        <f t="shared" si="42"/>
        <v>329.57</v>
      </c>
      <c r="P61" s="61"/>
    </row>
    <row r="62" spans="1:16" s="6" customFormat="1" ht="49" hidden="1" customHeight="1">
      <c r="A62" s="54">
        <v>3</v>
      </c>
      <c r="B62" s="305" t="s">
        <v>94</v>
      </c>
      <c r="C62" s="306"/>
      <c r="D62" s="306"/>
      <c r="E62" s="306"/>
      <c r="F62" s="55" t="s">
        <v>40</v>
      </c>
      <c r="G62" s="55"/>
      <c r="H62" s="303" t="str">
        <f t="shared" si="45"/>
        <v>GREEN</v>
      </c>
      <c r="I62" s="304"/>
      <c r="J62" s="57" t="s">
        <v>31</v>
      </c>
      <c r="K62" s="57">
        <f t="shared" si="44"/>
        <v>0</v>
      </c>
      <c r="L62" s="62">
        <v>1</v>
      </c>
      <c r="M62" s="62">
        <f t="shared" si="40"/>
        <v>0</v>
      </c>
      <c r="N62" s="62">
        <f t="shared" si="41"/>
        <v>1</v>
      </c>
      <c r="O62" s="60">
        <f t="shared" si="42"/>
        <v>1</v>
      </c>
      <c r="P62" s="61"/>
    </row>
    <row r="63" spans="1:16" s="6" customFormat="1" ht="49" customHeight="1">
      <c r="A63" s="54">
        <v>4</v>
      </c>
      <c r="B63" s="305" t="s">
        <v>101</v>
      </c>
      <c r="C63" s="306"/>
      <c r="D63" s="306"/>
      <c r="E63" s="306"/>
      <c r="F63" s="55" t="s">
        <v>95</v>
      </c>
      <c r="G63" s="55"/>
      <c r="H63" s="303" t="str">
        <f t="shared" si="38"/>
        <v>BLACK</v>
      </c>
      <c r="I63" s="304"/>
      <c r="J63" s="57" t="s">
        <v>31</v>
      </c>
      <c r="K63" s="57">
        <f t="shared" si="39"/>
        <v>319</v>
      </c>
      <c r="L63" s="58">
        <f t="shared" ref="L63:L66" si="46">1/12</f>
        <v>8.3333333333333329E-2</v>
      </c>
      <c r="M63" s="62">
        <f t="shared" si="40"/>
        <v>26.583333333333332</v>
      </c>
      <c r="N63" s="62">
        <f t="shared" ref="N63:N68" si="47">M63*3%</f>
        <v>0.79749999999999999</v>
      </c>
      <c r="O63" s="60">
        <f t="shared" si="42"/>
        <v>27.380833333333332</v>
      </c>
      <c r="P63" s="61"/>
    </row>
    <row r="64" spans="1:16" s="6" customFormat="1" ht="49" hidden="1" customHeight="1">
      <c r="A64" s="54">
        <v>4</v>
      </c>
      <c r="B64" s="305" t="s">
        <v>101</v>
      </c>
      <c r="C64" s="306"/>
      <c r="D64" s="306"/>
      <c r="E64" s="306"/>
      <c r="F64" s="55" t="s">
        <v>95</v>
      </c>
      <c r="G64" s="55"/>
      <c r="H64" s="303" t="str">
        <f t="shared" si="45"/>
        <v>GREEN</v>
      </c>
      <c r="I64" s="304"/>
      <c r="J64" s="57" t="s">
        <v>31</v>
      </c>
      <c r="K64" s="57">
        <f t="shared" si="44"/>
        <v>0</v>
      </c>
      <c r="L64" s="58">
        <f t="shared" si="46"/>
        <v>8.3333333333333329E-2</v>
      </c>
      <c r="M64" s="62">
        <f t="shared" si="40"/>
        <v>0</v>
      </c>
      <c r="N64" s="62">
        <f t="shared" si="47"/>
        <v>0</v>
      </c>
      <c r="O64" s="60">
        <f t="shared" si="42"/>
        <v>0</v>
      </c>
      <c r="P64" s="61"/>
    </row>
    <row r="65" spans="1:16" s="6" customFormat="1" ht="49" customHeight="1">
      <c r="A65" s="54">
        <v>5</v>
      </c>
      <c r="B65" s="305" t="s">
        <v>102</v>
      </c>
      <c r="C65" s="306"/>
      <c r="D65" s="306"/>
      <c r="E65" s="306"/>
      <c r="F65" s="118" t="s">
        <v>57</v>
      </c>
      <c r="G65" s="118"/>
      <c r="H65" s="303" t="str">
        <f t="shared" si="38"/>
        <v>BLACK</v>
      </c>
      <c r="I65" s="304"/>
      <c r="J65" s="57" t="s">
        <v>31</v>
      </c>
      <c r="K65" s="57">
        <f t="shared" si="39"/>
        <v>319</v>
      </c>
      <c r="L65" s="58">
        <f t="shared" si="46"/>
        <v>8.3333333333333329E-2</v>
      </c>
      <c r="M65" s="62">
        <f t="shared" si="40"/>
        <v>26.583333333333332</v>
      </c>
      <c r="N65" s="62">
        <f t="shared" si="47"/>
        <v>0.79749999999999999</v>
      </c>
      <c r="O65" s="60">
        <f t="shared" si="42"/>
        <v>27.380833333333332</v>
      </c>
      <c r="P65" s="61"/>
    </row>
    <row r="66" spans="1:16" s="6" customFormat="1" ht="49" hidden="1" customHeight="1">
      <c r="A66" s="54">
        <v>5</v>
      </c>
      <c r="B66" s="305" t="s">
        <v>102</v>
      </c>
      <c r="C66" s="306"/>
      <c r="D66" s="306"/>
      <c r="E66" s="306"/>
      <c r="F66" s="118" t="s">
        <v>57</v>
      </c>
      <c r="G66" s="118"/>
      <c r="H66" s="303" t="str">
        <f t="shared" si="45"/>
        <v>GREEN</v>
      </c>
      <c r="I66" s="304"/>
      <c r="J66" s="57" t="s">
        <v>31</v>
      </c>
      <c r="K66" s="57">
        <f t="shared" si="44"/>
        <v>0</v>
      </c>
      <c r="L66" s="58">
        <f t="shared" si="46"/>
        <v>8.3333333333333329E-2</v>
      </c>
      <c r="M66" s="62">
        <f t="shared" si="40"/>
        <v>0</v>
      </c>
      <c r="N66" s="62">
        <f t="shared" si="47"/>
        <v>0</v>
      </c>
      <c r="O66" s="60">
        <f t="shared" si="42"/>
        <v>0</v>
      </c>
      <c r="P66" s="61"/>
    </row>
    <row r="67" spans="1:16" s="6" customFormat="1" ht="49" customHeight="1">
      <c r="A67" s="54">
        <v>6</v>
      </c>
      <c r="B67" s="319" t="s">
        <v>56</v>
      </c>
      <c r="C67" s="367"/>
      <c r="D67" s="367"/>
      <c r="E67" s="320"/>
      <c r="F67" s="118" t="s">
        <v>57</v>
      </c>
      <c r="G67" s="118"/>
      <c r="H67" s="303" t="str">
        <f t="shared" si="38"/>
        <v>BLACK</v>
      </c>
      <c r="I67" s="304"/>
      <c r="J67" s="57" t="s">
        <v>31</v>
      </c>
      <c r="K67" s="57">
        <f t="shared" si="39"/>
        <v>319</v>
      </c>
      <c r="L67" s="58">
        <f>L65*2</f>
        <v>0.16666666666666666</v>
      </c>
      <c r="M67" s="62">
        <f>ROUNDUP(M65*2,0)</f>
        <v>54</v>
      </c>
      <c r="N67" s="62">
        <f t="shared" si="47"/>
        <v>1.6199999999999999</v>
      </c>
      <c r="O67" s="60">
        <f t="shared" si="42"/>
        <v>55.62</v>
      </c>
      <c r="P67" s="61"/>
    </row>
    <row r="68" spans="1:16" s="6" customFormat="1" ht="49" hidden="1" customHeight="1">
      <c r="A68" s="54">
        <v>6</v>
      </c>
      <c r="B68" s="319" t="s">
        <v>56</v>
      </c>
      <c r="C68" s="367"/>
      <c r="D68" s="367"/>
      <c r="E68" s="320"/>
      <c r="F68" s="118" t="s">
        <v>57</v>
      </c>
      <c r="G68" s="118"/>
      <c r="H68" s="303" t="str">
        <f t="shared" si="45"/>
        <v>GREEN</v>
      </c>
      <c r="I68" s="304"/>
      <c r="J68" s="57" t="s">
        <v>31</v>
      </c>
      <c r="K68" s="57">
        <f t="shared" si="44"/>
        <v>0</v>
      </c>
      <c r="L68" s="58">
        <f>L66*2</f>
        <v>0.16666666666666666</v>
      </c>
      <c r="M68" s="62">
        <f>ROUNDUP(M66*2,0)</f>
        <v>0</v>
      </c>
      <c r="N68" s="62">
        <f t="shared" si="47"/>
        <v>0</v>
      </c>
      <c r="O68" s="60">
        <f t="shared" si="42"/>
        <v>0</v>
      </c>
      <c r="P68" s="61"/>
    </row>
    <row r="69" spans="1:16" s="68" customFormat="1" ht="20.25" customHeight="1">
      <c r="B69" s="69"/>
      <c r="C69" s="69"/>
      <c r="G69" s="70"/>
      <c r="N69" s="71"/>
      <c r="O69" s="71"/>
      <c r="P69" s="72"/>
    </row>
    <row r="70" spans="1:16" s="6" customFormat="1" ht="33" customHeight="1">
      <c r="B70" s="9" t="s">
        <v>69</v>
      </c>
      <c r="C70" s="73"/>
      <c r="G70" s="74"/>
      <c r="J70" s="368" t="s">
        <v>32</v>
      </c>
      <c r="K70" s="368"/>
      <c r="L70" s="368"/>
      <c r="M70" s="368"/>
      <c r="N70" s="75"/>
      <c r="O70" s="75"/>
      <c r="P70" s="76"/>
    </row>
    <row r="71" spans="1:16" s="185" customFormat="1" ht="71">
      <c r="A71" s="185">
        <v>1</v>
      </c>
      <c r="B71" s="186" t="s">
        <v>203</v>
      </c>
      <c r="C71" s="358" t="s">
        <v>242</v>
      </c>
      <c r="D71" s="358"/>
      <c r="E71" s="358"/>
      <c r="F71" s="358"/>
      <c r="G71" s="358"/>
      <c r="H71" s="358"/>
      <c r="I71" s="358"/>
      <c r="J71" s="358"/>
      <c r="K71" s="187"/>
      <c r="L71" s="188"/>
      <c r="M71" s="188"/>
      <c r="N71" s="188"/>
      <c r="O71" s="188"/>
      <c r="P71" s="188"/>
    </row>
    <row r="72" spans="1:16" s="6" customFormat="1" ht="32.5">
      <c r="A72" s="73"/>
      <c r="B72" s="389" t="s">
        <v>49</v>
      </c>
      <c r="C72" s="390"/>
      <c r="D72" s="390"/>
      <c r="E72" s="390"/>
      <c r="F72" s="390"/>
      <c r="G72" s="390"/>
      <c r="H72" s="390"/>
      <c r="I72" s="391"/>
      <c r="J72" s="74"/>
      <c r="K72" s="10"/>
      <c r="L72" s="74"/>
      <c r="M72" s="74"/>
      <c r="N72" s="74"/>
      <c r="O72" s="74"/>
      <c r="P72" s="74"/>
    </row>
    <row r="73" spans="1:16" s="6" customFormat="1" ht="32.5">
      <c r="A73" s="73"/>
      <c r="B73" s="168" t="s">
        <v>42</v>
      </c>
      <c r="C73" s="376" t="s">
        <v>54</v>
      </c>
      <c r="D73" s="377"/>
      <c r="E73" s="377"/>
      <c r="F73" s="377"/>
      <c r="G73" s="377"/>
      <c r="H73" s="377"/>
      <c r="I73" s="378"/>
      <c r="J73" s="74"/>
      <c r="K73" s="10"/>
      <c r="L73" s="74"/>
      <c r="M73" s="74"/>
      <c r="O73" s="74"/>
      <c r="P73" s="74"/>
    </row>
    <row r="74" spans="1:16" s="6" customFormat="1" ht="44" customHeight="1">
      <c r="A74" s="73"/>
      <c r="B74" s="165" t="str">
        <f>D18</f>
        <v>BLACK</v>
      </c>
      <c r="C74" s="359" t="s">
        <v>321</v>
      </c>
      <c r="D74" s="360"/>
      <c r="E74" s="360"/>
      <c r="F74" s="360"/>
      <c r="G74" s="360"/>
      <c r="H74" s="360"/>
      <c r="I74" s="361"/>
      <c r="J74" s="74"/>
      <c r="K74" s="10"/>
      <c r="L74" s="74"/>
      <c r="M74" s="74"/>
      <c r="N74" s="74"/>
    </row>
    <row r="75" spans="1:16" s="6" customFormat="1" ht="44" hidden="1" customHeight="1">
      <c r="A75" s="73"/>
      <c r="B75" s="165" t="str">
        <f>D24</f>
        <v>GREEN</v>
      </c>
      <c r="C75" s="359" t="s">
        <v>229</v>
      </c>
      <c r="D75" s="360"/>
      <c r="E75" s="360"/>
      <c r="F75" s="360"/>
      <c r="G75" s="360"/>
      <c r="H75" s="360"/>
      <c r="I75" s="361"/>
      <c r="J75" s="74"/>
      <c r="K75" s="74"/>
      <c r="L75" s="74"/>
      <c r="M75" s="74"/>
      <c r="N75" s="74"/>
    </row>
    <row r="76" spans="1:16" s="6" customFormat="1" ht="32.5">
      <c r="A76" s="73"/>
      <c r="B76" s="379" t="s">
        <v>55</v>
      </c>
      <c r="C76" s="380"/>
      <c r="D76" s="381"/>
      <c r="E76" s="381"/>
      <c r="F76" s="381"/>
      <c r="G76" s="381"/>
      <c r="H76" s="381"/>
      <c r="I76" s="382"/>
      <c r="J76" s="74"/>
      <c r="K76" s="74"/>
    </row>
    <row r="77" spans="1:16" s="6" customFormat="1" ht="50.5" customHeight="1">
      <c r="A77" s="73"/>
      <c r="B77" s="319" t="s">
        <v>58</v>
      </c>
      <c r="C77" s="320"/>
      <c r="D77" s="166" t="s">
        <v>72</v>
      </c>
      <c r="E77" s="166" t="s">
        <v>62</v>
      </c>
      <c r="F77" s="166" t="s">
        <v>10</v>
      </c>
      <c r="G77" s="166" t="s">
        <v>59</v>
      </c>
      <c r="H77" s="166" t="s">
        <v>60</v>
      </c>
      <c r="I77" s="166" t="s">
        <v>61</v>
      </c>
      <c r="J77" s="167"/>
      <c r="K77" s="167"/>
    </row>
    <row r="78" spans="1:16" s="6" customFormat="1" ht="94.5" customHeight="1">
      <c r="A78" s="73"/>
      <c r="B78" s="344" t="s">
        <v>205</v>
      </c>
      <c r="C78" s="345"/>
      <c r="D78" s="357" t="s">
        <v>235</v>
      </c>
      <c r="E78" s="357"/>
      <c r="F78" s="357"/>
      <c r="G78" s="357" t="s">
        <v>234</v>
      </c>
      <c r="H78" s="357"/>
      <c r="I78" s="357"/>
      <c r="J78" s="167"/>
    </row>
    <row r="79" spans="1:16" s="6" customFormat="1" ht="200.5" customHeight="1">
      <c r="A79" s="73"/>
      <c r="B79" s="355" t="s">
        <v>199</v>
      </c>
      <c r="C79" s="356"/>
      <c r="D79" s="237" t="s">
        <v>219</v>
      </c>
      <c r="E79" s="234" t="s">
        <v>230</v>
      </c>
      <c r="F79" s="237" t="s">
        <v>231</v>
      </c>
      <c r="G79" s="237" t="s">
        <v>232</v>
      </c>
      <c r="H79" s="237" t="s">
        <v>220</v>
      </c>
      <c r="I79" s="237" t="s">
        <v>233</v>
      </c>
      <c r="J79" s="167"/>
    </row>
    <row r="80" spans="1:16" s="6" customFormat="1" ht="97" customHeight="1">
      <c r="A80" s="73"/>
      <c r="B80" s="344" t="s">
        <v>205</v>
      </c>
      <c r="C80" s="345"/>
      <c r="D80" s="357" t="s">
        <v>237</v>
      </c>
      <c r="E80" s="357"/>
      <c r="F80" s="357"/>
      <c r="G80" s="357" t="s">
        <v>236</v>
      </c>
      <c r="H80" s="357"/>
      <c r="I80" s="357"/>
      <c r="J80" s="167"/>
    </row>
    <row r="81" spans="1:16" s="27" customFormat="1" ht="171.5" customHeight="1">
      <c r="A81" s="28"/>
      <c r="B81" s="387" t="s">
        <v>316</v>
      </c>
      <c r="C81" s="388"/>
      <c r="D81" s="237" t="s">
        <v>231</v>
      </c>
      <c r="E81" s="237" t="s">
        <v>232</v>
      </c>
      <c r="F81" s="237" t="s">
        <v>220</v>
      </c>
      <c r="G81" s="237" t="s">
        <v>233</v>
      </c>
      <c r="H81" s="238" t="s">
        <v>238</v>
      </c>
      <c r="I81" s="238" t="s">
        <v>239</v>
      </c>
      <c r="J81" s="126"/>
      <c r="K81" s="77"/>
      <c r="L81" s="77"/>
      <c r="M81" s="77"/>
      <c r="N81" s="77"/>
      <c r="O81" s="77"/>
      <c r="P81" s="77"/>
    </row>
    <row r="82" spans="1:16" s="226" customFormat="1" ht="41.5">
      <c r="A82" s="226">
        <v>2</v>
      </c>
      <c r="B82" s="227" t="s">
        <v>209</v>
      </c>
      <c r="C82" s="133" t="s">
        <v>210</v>
      </c>
      <c r="D82" s="133"/>
      <c r="E82" s="133"/>
      <c r="F82" s="133"/>
      <c r="G82" s="228"/>
      <c r="H82" s="228"/>
      <c r="I82" s="228"/>
      <c r="K82" s="229"/>
      <c r="L82" s="230"/>
      <c r="M82" s="230"/>
      <c r="N82" s="230"/>
      <c r="O82" s="230"/>
      <c r="P82" s="230"/>
    </row>
    <row r="83" spans="1:16" s="2" customFormat="1" ht="39" hidden="1">
      <c r="A83" s="161"/>
      <c r="B83" s="383" t="s">
        <v>49</v>
      </c>
      <c r="C83" s="384"/>
      <c r="D83" s="384"/>
      <c r="E83" s="384"/>
      <c r="F83" s="384"/>
      <c r="G83" s="384"/>
      <c r="H83" s="384"/>
      <c r="I83" s="392"/>
      <c r="J83" s="163"/>
      <c r="K83" s="164"/>
      <c r="L83" s="163"/>
      <c r="M83" s="163"/>
      <c r="N83" s="163"/>
      <c r="O83" s="163"/>
      <c r="P83" s="163"/>
    </row>
    <row r="84" spans="1:16" s="2" customFormat="1" ht="39" hidden="1">
      <c r="A84" s="161"/>
      <c r="B84" s="169" t="s">
        <v>42</v>
      </c>
      <c r="C84" s="370" t="s">
        <v>73</v>
      </c>
      <c r="D84" s="371"/>
      <c r="E84" s="371"/>
      <c r="F84" s="371"/>
      <c r="G84" s="371"/>
      <c r="H84" s="371"/>
      <c r="I84" s="372"/>
      <c r="J84" s="163"/>
      <c r="K84" s="163"/>
      <c r="L84" s="163"/>
      <c r="M84" s="163"/>
      <c r="N84" s="163"/>
      <c r="O84" s="163"/>
      <c r="P84" s="163"/>
    </row>
    <row r="85" spans="1:16" s="2" customFormat="1" ht="71.5" hidden="1" customHeight="1">
      <c r="A85" s="161"/>
      <c r="B85" s="170" t="str">
        <f>$E$34</f>
        <v>JET BLACK 19-0303</v>
      </c>
      <c r="C85" s="346" t="s">
        <v>204</v>
      </c>
      <c r="D85" s="347"/>
      <c r="E85" s="347"/>
      <c r="F85" s="347"/>
      <c r="G85" s="347"/>
      <c r="H85" s="347"/>
      <c r="I85" s="348"/>
      <c r="J85" s="163"/>
      <c r="K85" s="163"/>
      <c r="L85" s="163"/>
      <c r="M85" s="163"/>
      <c r="N85" s="163"/>
    </row>
    <row r="86" spans="1:16" s="2" customFormat="1" ht="117" hidden="1">
      <c r="A86" s="161"/>
      <c r="B86" s="170" t="str">
        <f>$E$38</f>
        <v>JET BLACK 19-0303</v>
      </c>
      <c r="C86" s="349"/>
      <c r="D86" s="350"/>
      <c r="E86" s="350"/>
      <c r="F86" s="350"/>
      <c r="G86" s="350"/>
      <c r="H86" s="350"/>
      <c r="I86" s="351"/>
      <c r="J86" s="163"/>
      <c r="K86" s="163"/>
      <c r="L86" s="163"/>
      <c r="M86" s="163"/>
      <c r="N86" s="163"/>
    </row>
    <row r="87" spans="1:16" s="2" customFormat="1" ht="39" hidden="1">
      <c r="A87" s="161"/>
      <c r="B87" s="170" t="str">
        <f>B75</f>
        <v>GREEN</v>
      </c>
      <c r="C87" s="352"/>
      <c r="D87" s="353"/>
      <c r="E87" s="353"/>
      <c r="F87" s="353"/>
      <c r="G87" s="353"/>
      <c r="H87" s="353"/>
      <c r="I87" s="354"/>
      <c r="J87" s="163"/>
      <c r="K87" s="163"/>
      <c r="L87" s="163"/>
      <c r="M87" s="163"/>
      <c r="N87" s="163"/>
    </row>
    <row r="88" spans="1:16" s="2" customFormat="1" ht="39" hidden="1">
      <c r="A88" s="161"/>
      <c r="B88" s="383" t="s">
        <v>74</v>
      </c>
      <c r="C88" s="384"/>
      <c r="D88" s="385"/>
      <c r="E88" s="385"/>
      <c r="F88" s="385"/>
      <c r="G88" s="385"/>
      <c r="H88" s="385"/>
      <c r="I88" s="386"/>
      <c r="J88" s="163"/>
      <c r="K88" s="163"/>
    </row>
    <row r="89" spans="1:16" s="2" customFormat="1" ht="39" hidden="1">
      <c r="A89" s="161"/>
      <c r="B89" s="344" t="s">
        <v>58</v>
      </c>
      <c r="C89" s="345"/>
      <c r="D89" s="171" t="s">
        <v>72</v>
      </c>
      <c r="E89" s="171" t="s">
        <v>62</v>
      </c>
      <c r="F89" s="171" t="s">
        <v>10</v>
      </c>
      <c r="G89" s="171" t="s">
        <v>59</v>
      </c>
      <c r="H89" s="171" t="s">
        <v>60</v>
      </c>
      <c r="I89" s="171" t="s">
        <v>61</v>
      </c>
      <c r="J89" s="163"/>
    </row>
    <row r="90" spans="1:16" s="2" customFormat="1" ht="70" hidden="1" customHeight="1">
      <c r="A90" s="161"/>
      <c r="B90" s="344" t="s">
        <v>205</v>
      </c>
      <c r="C90" s="345"/>
      <c r="D90" s="362" t="s">
        <v>206</v>
      </c>
      <c r="E90" s="363"/>
      <c r="F90" s="363"/>
      <c r="G90" s="363"/>
      <c r="H90" s="363"/>
      <c r="I90" s="364"/>
      <c r="J90" s="163"/>
    </row>
    <row r="91" spans="1:16" s="2" customFormat="1" ht="179" hidden="1" customHeight="1">
      <c r="A91" s="161"/>
      <c r="B91" s="355" t="s">
        <v>199</v>
      </c>
      <c r="C91" s="356"/>
      <c r="D91" s="127"/>
      <c r="E91" s="127"/>
      <c r="F91" s="127"/>
      <c r="G91" s="127" t="s">
        <v>113</v>
      </c>
      <c r="H91" s="127"/>
      <c r="I91" s="127"/>
      <c r="J91" s="163"/>
    </row>
    <row r="92" spans="1:16" s="161" customFormat="1" ht="39">
      <c r="A92" s="161">
        <v>3</v>
      </c>
      <c r="B92" s="162" t="s">
        <v>200</v>
      </c>
      <c r="C92" s="3" t="s">
        <v>107</v>
      </c>
      <c r="D92" s="3"/>
      <c r="E92" s="3"/>
      <c r="F92" s="3"/>
      <c r="G92" s="163"/>
      <c r="H92" s="163"/>
      <c r="I92" s="163"/>
      <c r="J92" s="163"/>
      <c r="K92" s="164"/>
      <c r="L92" s="163"/>
      <c r="M92" s="163"/>
      <c r="N92" s="163"/>
      <c r="O92" s="163"/>
      <c r="P92" s="163"/>
    </row>
    <row r="93" spans="1:16" s="2" customFormat="1" ht="1.1499999999999999" hidden="1" customHeight="1">
      <c r="A93" s="161"/>
      <c r="B93" s="169" t="s">
        <v>42</v>
      </c>
      <c r="C93" s="370" t="s">
        <v>75</v>
      </c>
      <c r="D93" s="371"/>
      <c r="E93" s="371"/>
      <c r="F93" s="371"/>
      <c r="G93" s="371"/>
      <c r="H93" s="371"/>
      <c r="I93" s="372"/>
      <c r="J93" s="163"/>
      <c r="K93" s="163"/>
      <c r="L93" s="163"/>
      <c r="M93" s="163"/>
      <c r="N93" s="163"/>
      <c r="O93" s="163"/>
      <c r="P93" s="163"/>
    </row>
    <row r="94" spans="1:16" s="2" customFormat="1" ht="39" hidden="1" customHeight="1">
      <c r="A94" s="161"/>
      <c r="B94" s="172" t="str">
        <f>$E$34</f>
        <v>JET BLACK 19-0303</v>
      </c>
      <c r="C94" s="373" t="s">
        <v>66</v>
      </c>
      <c r="D94" s="374"/>
      <c r="E94" s="374"/>
      <c r="F94" s="374"/>
      <c r="G94" s="374"/>
      <c r="H94" s="374"/>
      <c r="I94" s="375"/>
      <c r="J94" s="163"/>
      <c r="K94" s="163"/>
      <c r="L94" s="163"/>
      <c r="M94" s="163"/>
      <c r="N94" s="163"/>
    </row>
    <row r="95" spans="1:16" s="2" customFormat="1" ht="39" hidden="1" customHeight="1">
      <c r="A95" s="161"/>
      <c r="B95" s="172" t="e">
        <f>#REF!</f>
        <v>#REF!</v>
      </c>
      <c r="C95" s="341" t="s">
        <v>66</v>
      </c>
      <c r="D95" s="342"/>
      <c r="E95" s="342"/>
      <c r="F95" s="342"/>
      <c r="G95" s="342"/>
      <c r="H95" s="342"/>
      <c r="I95" s="343"/>
      <c r="J95" s="163"/>
      <c r="K95" s="163"/>
      <c r="L95" s="163"/>
      <c r="M95" s="163"/>
      <c r="N95" s="163"/>
    </row>
    <row r="96" spans="1:16" s="2" customFormat="1" ht="15.65" customHeight="1">
      <c r="A96" s="161"/>
      <c r="B96" s="161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</row>
    <row r="97" spans="1:16" s="2" customFormat="1" ht="40" customHeight="1">
      <c r="B97" s="366" t="s">
        <v>33</v>
      </c>
      <c r="C97" s="366"/>
      <c r="D97" s="366"/>
      <c r="E97" s="366"/>
      <c r="G97" s="163"/>
      <c r="M97" s="173"/>
      <c r="N97" s="174"/>
      <c r="O97" s="174"/>
      <c r="P97" s="173"/>
    </row>
    <row r="98" spans="1:16" s="2" customFormat="1" ht="35.25" customHeight="1">
      <c r="A98" s="161">
        <v>1</v>
      </c>
      <c r="B98" s="175" t="s">
        <v>87</v>
      </c>
      <c r="C98" s="161"/>
      <c r="D98" s="161"/>
      <c r="G98" s="163"/>
      <c r="M98" s="173"/>
      <c r="N98" s="174"/>
      <c r="O98" s="174"/>
      <c r="P98" s="173"/>
    </row>
    <row r="99" spans="1:16" s="2" customFormat="1" ht="35.25" customHeight="1">
      <c r="A99" s="161">
        <v>2</v>
      </c>
      <c r="B99" s="175" t="s">
        <v>70</v>
      </c>
      <c r="C99" s="161"/>
      <c r="D99" s="161"/>
      <c r="G99" s="163"/>
      <c r="M99" s="173"/>
      <c r="N99" s="174"/>
      <c r="O99" s="174"/>
      <c r="P99" s="173"/>
    </row>
    <row r="100" spans="1:16" s="2" customFormat="1" ht="35.25" customHeight="1">
      <c r="A100" s="161">
        <v>3</v>
      </c>
      <c r="B100" s="175" t="s">
        <v>71</v>
      </c>
      <c r="C100" s="161"/>
      <c r="D100" s="161"/>
      <c r="G100" s="163"/>
      <c r="M100" s="173"/>
      <c r="N100" s="174"/>
      <c r="O100" s="174"/>
      <c r="P100" s="173"/>
    </row>
    <row r="101" spans="1:16" s="160" customFormat="1" ht="35">
      <c r="A101" s="176"/>
      <c r="B101" s="177" t="s">
        <v>63</v>
      </c>
      <c r="C101" s="178" t="s">
        <v>72</v>
      </c>
      <c r="D101" s="178" t="s">
        <v>62</v>
      </c>
      <c r="E101" s="178" t="s">
        <v>10</v>
      </c>
      <c r="F101" s="178" t="s">
        <v>59</v>
      </c>
      <c r="G101" s="178" t="s">
        <v>60</v>
      </c>
      <c r="H101" s="178" t="s">
        <v>61</v>
      </c>
      <c r="I101" s="179" t="s">
        <v>11</v>
      </c>
      <c r="L101" s="180"/>
      <c r="M101" s="181"/>
      <c r="N101" s="181"/>
      <c r="O101" s="180"/>
    </row>
    <row r="102" spans="1:16" s="160" customFormat="1" ht="35">
      <c r="A102" s="176"/>
      <c r="B102" s="177" t="s">
        <v>64</v>
      </c>
      <c r="C102" s="182">
        <f>ROUNDUP(F29,0)</f>
        <v>11</v>
      </c>
      <c r="D102" s="182">
        <f t="shared" ref="D102:H102" si="48">ROUNDUP(G29,0)</f>
        <v>27</v>
      </c>
      <c r="E102" s="182">
        <f t="shared" si="48"/>
        <v>85</v>
      </c>
      <c r="F102" s="182">
        <f t="shared" si="48"/>
        <v>106</v>
      </c>
      <c r="G102" s="182">
        <f t="shared" si="48"/>
        <v>69</v>
      </c>
      <c r="H102" s="182">
        <f t="shared" si="48"/>
        <v>21</v>
      </c>
      <c r="I102" s="183">
        <f>SUM(C102:H102)</f>
        <v>319</v>
      </c>
      <c r="L102" s="180"/>
      <c r="M102" s="181"/>
      <c r="N102" s="181"/>
      <c r="O102" s="180"/>
    </row>
    <row r="103" spans="1:16" s="133" customFormat="1" ht="74.5" customHeight="1">
      <c r="A103" s="369"/>
      <c r="B103" s="369"/>
      <c r="C103" s="369"/>
      <c r="D103" s="369"/>
      <c r="E103" s="369"/>
      <c r="F103" s="369"/>
      <c r="G103" s="369"/>
      <c r="H103" s="369"/>
      <c r="I103" s="369"/>
      <c r="J103" s="369"/>
      <c r="K103" s="369"/>
      <c r="L103" s="369"/>
      <c r="M103" s="369"/>
      <c r="N103" s="369"/>
      <c r="O103" s="369"/>
      <c r="P103" s="369"/>
    </row>
    <row r="104" spans="1:16" s="9" customFormat="1" ht="312.5" customHeight="1">
      <c r="A104" s="7"/>
      <c r="B104" s="130"/>
      <c r="C104" s="131"/>
      <c r="D104" s="131"/>
      <c r="E104" s="131"/>
      <c r="F104" s="131"/>
      <c r="G104" s="131"/>
      <c r="H104" s="131"/>
      <c r="I104" s="132"/>
      <c r="L104" s="78"/>
      <c r="M104" s="79"/>
      <c r="N104" s="79"/>
      <c r="O104" s="78"/>
    </row>
    <row r="105" spans="1:16" ht="312.5" customHeight="1">
      <c r="A105" s="365"/>
      <c r="B105" s="365"/>
      <c r="C105" s="365"/>
      <c r="D105" s="365"/>
      <c r="E105" s="365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  <c r="P105" s="365"/>
    </row>
    <row r="106" spans="1:16" ht="47.5">
      <c r="A106" s="114"/>
      <c r="B106" s="113"/>
      <c r="C106" s="114"/>
      <c r="D106" s="114"/>
      <c r="E106" s="114"/>
      <c r="F106" s="114"/>
      <c r="G106" s="115"/>
      <c r="H106" s="114"/>
      <c r="I106" s="114"/>
      <c r="J106" s="114"/>
      <c r="K106" s="114"/>
      <c r="L106" s="114"/>
      <c r="M106" s="114"/>
      <c r="N106" s="114"/>
      <c r="O106" s="114"/>
      <c r="P106" s="114"/>
    </row>
    <row r="107" spans="1:16" ht="47.5">
      <c r="A107" s="114"/>
      <c r="B107" s="113"/>
      <c r="C107" s="114"/>
      <c r="D107" s="114"/>
      <c r="E107" s="114"/>
      <c r="F107" s="114"/>
      <c r="G107" s="115"/>
      <c r="H107" s="114"/>
      <c r="I107" s="114"/>
      <c r="J107" s="114"/>
      <c r="K107" s="114"/>
      <c r="L107" s="114"/>
      <c r="M107" s="114"/>
      <c r="N107" s="114"/>
      <c r="O107" s="114"/>
      <c r="P107" s="114"/>
    </row>
  </sheetData>
  <mergeCells count="108">
    <mergeCell ref="G4:L8"/>
    <mergeCell ref="D8:F8"/>
    <mergeCell ref="D11:F11"/>
    <mergeCell ref="L11:P11"/>
    <mergeCell ref="B13:F13"/>
    <mergeCell ref="A32:C32"/>
    <mergeCell ref="M32:P32"/>
    <mergeCell ref="A1:L3"/>
    <mergeCell ref="M1:N1"/>
    <mergeCell ref="O1:P1"/>
    <mergeCell ref="M2:N2"/>
    <mergeCell ref="O2:P2"/>
    <mergeCell ref="M3:N3"/>
    <mergeCell ref="O3:P3"/>
    <mergeCell ref="B39:C39"/>
    <mergeCell ref="M39:P39"/>
    <mergeCell ref="A41:E41"/>
    <mergeCell ref="H41:I41"/>
    <mergeCell ref="B42:E42"/>
    <mergeCell ref="H42:I42"/>
    <mergeCell ref="M34:P34"/>
    <mergeCell ref="B36:C36"/>
    <mergeCell ref="M36:P36"/>
    <mergeCell ref="B38:C38"/>
    <mergeCell ref="M38:P38"/>
    <mergeCell ref="A34:A35"/>
    <mergeCell ref="B34:C35"/>
    <mergeCell ref="D34:D35"/>
    <mergeCell ref="E34:E35"/>
    <mergeCell ref="M35:P35"/>
    <mergeCell ref="B46:E46"/>
    <mergeCell ref="H46:I46"/>
    <mergeCell ref="B47:E47"/>
    <mergeCell ref="H47:I47"/>
    <mergeCell ref="B48:E48"/>
    <mergeCell ref="H48:I48"/>
    <mergeCell ref="B43:E43"/>
    <mergeCell ref="H43:I43"/>
    <mergeCell ref="B44:E44"/>
    <mergeCell ref="H44:I44"/>
    <mergeCell ref="B45:E45"/>
    <mergeCell ref="H45:I45"/>
    <mergeCell ref="B52:E52"/>
    <mergeCell ref="H52:I52"/>
    <mergeCell ref="B53:E53"/>
    <mergeCell ref="H53:I53"/>
    <mergeCell ref="A56:E56"/>
    <mergeCell ref="H56:I56"/>
    <mergeCell ref="B49:E49"/>
    <mergeCell ref="H49:I49"/>
    <mergeCell ref="B50:E50"/>
    <mergeCell ref="H50:I50"/>
    <mergeCell ref="B51:E51"/>
    <mergeCell ref="H51:I51"/>
    <mergeCell ref="B60:E60"/>
    <mergeCell ref="H60:I60"/>
    <mergeCell ref="B61:E61"/>
    <mergeCell ref="H61:I61"/>
    <mergeCell ref="B62:E62"/>
    <mergeCell ref="H62:I62"/>
    <mergeCell ref="B57:E57"/>
    <mergeCell ref="H57:I57"/>
    <mergeCell ref="B58:E58"/>
    <mergeCell ref="H58:I58"/>
    <mergeCell ref="B59:E59"/>
    <mergeCell ref="H59:I59"/>
    <mergeCell ref="H67:I67"/>
    <mergeCell ref="B68:E68"/>
    <mergeCell ref="H68:I68"/>
    <mergeCell ref="B63:E63"/>
    <mergeCell ref="H63:I63"/>
    <mergeCell ref="B64:E64"/>
    <mergeCell ref="H64:I64"/>
    <mergeCell ref="B65:E65"/>
    <mergeCell ref="H65:I65"/>
    <mergeCell ref="B66:E66"/>
    <mergeCell ref="H66:I66"/>
    <mergeCell ref="B67:E67"/>
    <mergeCell ref="A103:P103"/>
    <mergeCell ref="A105:P105"/>
    <mergeCell ref="C85:I87"/>
    <mergeCell ref="B88:I88"/>
    <mergeCell ref="B89:C89"/>
    <mergeCell ref="B90:C90"/>
    <mergeCell ref="D90:I90"/>
    <mergeCell ref="B91:C91"/>
    <mergeCell ref="B80:C80"/>
    <mergeCell ref="D80:F80"/>
    <mergeCell ref="G80:I80"/>
    <mergeCell ref="B81:C81"/>
    <mergeCell ref="B83:I83"/>
    <mergeCell ref="C84:I84"/>
    <mergeCell ref="C93:I93"/>
    <mergeCell ref="C94:I94"/>
    <mergeCell ref="C95:I95"/>
    <mergeCell ref="B97:E97"/>
    <mergeCell ref="B76:I76"/>
    <mergeCell ref="B77:C77"/>
    <mergeCell ref="B78:C78"/>
    <mergeCell ref="D78:F78"/>
    <mergeCell ref="G78:I78"/>
    <mergeCell ref="B79:C79"/>
    <mergeCell ref="J70:M70"/>
    <mergeCell ref="C71:J71"/>
    <mergeCell ref="B72:I72"/>
    <mergeCell ref="C73:I73"/>
    <mergeCell ref="C74:I74"/>
    <mergeCell ref="C75:I75"/>
  </mergeCells>
  <printOptions horizontalCentered="1"/>
  <pageMargins left="0.25" right="0.25" top="0.75" bottom="0.75" header="0.3" footer="0.3"/>
  <pageSetup paperSize="9" scale="33" fitToHeight="0" orientation="portrait" r:id="rId1"/>
  <headerFooter>
    <oddHeader>&amp;L&amp;G&amp;R&amp;"Euclid Circular A SemiBold,Regular"&amp;26[CUTTING DOCKET]</oddHeader>
    <oddFooter>&amp;L&amp;"Euclid Circular A SemiBold,Regular"&amp;22[UA]&amp;"-,Regular"&amp;11
&amp;G&amp;R&amp;G</oddFooter>
  </headerFooter>
  <rowBreaks count="2" manualBreakCount="2">
    <brk id="53" max="15" man="1"/>
    <brk id="68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0892F-73FC-4443-AA46-F1A0B784C972}">
  <sheetPr>
    <pageSetUpPr fitToPage="1"/>
  </sheetPr>
  <dimension ref="A1:Q106"/>
  <sheetViews>
    <sheetView view="pageBreakPreview" topLeftCell="A77" zoomScale="40" zoomScaleNormal="25" zoomScaleSheetLayoutView="40" zoomScalePageLayoutView="55" workbookViewId="0">
      <selection activeCell="B78" activeCellId="1" sqref="B80:C80 B78:C78"/>
    </sheetView>
  </sheetViews>
  <sheetFormatPr defaultColWidth="9.26953125" defaultRowHeight="16.5"/>
  <cols>
    <col min="1" max="1" width="8.81640625" style="80" customWidth="1"/>
    <col min="2" max="2" width="24.54296875" style="80" customWidth="1"/>
    <col min="3" max="3" width="23.7265625" style="80" bestFit="1" customWidth="1"/>
    <col min="4" max="4" width="25.26953125" style="80" customWidth="1"/>
    <col min="5" max="5" width="19.08984375" style="80" customWidth="1"/>
    <col min="6" max="6" width="24.453125" style="80" customWidth="1"/>
    <col min="7" max="7" width="19.90625" style="81" customWidth="1"/>
    <col min="8" max="8" width="22.36328125" style="80" customWidth="1"/>
    <col min="9" max="9" width="19.1796875" style="80" customWidth="1"/>
    <col min="10" max="10" width="18.36328125" style="80" customWidth="1"/>
    <col min="11" max="11" width="15.453125" style="80" customWidth="1"/>
    <col min="12" max="12" width="15.26953125" style="80" customWidth="1"/>
    <col min="13" max="13" width="16.7265625" style="80" customWidth="1"/>
    <col min="14" max="15" width="13.453125" style="80" customWidth="1"/>
    <col min="16" max="16" width="17.81640625" style="80" customWidth="1"/>
    <col min="17" max="17" width="14.7265625" style="80" bestFit="1" customWidth="1"/>
    <col min="18" max="16384" width="9.26953125" style="80"/>
  </cols>
  <sheetData>
    <row r="1" spans="1:16" s="1" customFormat="1" ht="24">
      <c r="A1" s="334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18" t="s">
        <v>77</v>
      </c>
      <c r="N1" s="318" t="s">
        <v>77</v>
      </c>
      <c r="O1" s="321" t="s">
        <v>78</v>
      </c>
      <c r="P1" s="321"/>
    </row>
    <row r="2" spans="1:16" s="1" customFormat="1" ht="24">
      <c r="A2" s="334"/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18" t="s">
        <v>79</v>
      </c>
      <c r="N2" s="318" t="s">
        <v>79</v>
      </c>
      <c r="O2" s="322" t="s">
        <v>80</v>
      </c>
      <c r="P2" s="322"/>
    </row>
    <row r="3" spans="1:16" s="1" customFormat="1" ht="24">
      <c r="A3" s="334"/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18" t="s">
        <v>81</v>
      </c>
      <c r="N3" s="318" t="s">
        <v>81</v>
      </c>
      <c r="O3" s="321">
        <v>1</v>
      </c>
      <c r="P3" s="321"/>
    </row>
    <row r="4" spans="1:16" s="2" customFormat="1" ht="33.5" customHeight="1">
      <c r="A4" s="107"/>
      <c r="B4" s="108" t="s">
        <v>211</v>
      </c>
      <c r="C4" s="107"/>
      <c r="D4" s="107"/>
      <c r="E4" s="107"/>
      <c r="F4" s="107"/>
      <c r="G4" s="324" t="s">
        <v>246</v>
      </c>
      <c r="H4" s="325"/>
      <c r="I4" s="325"/>
      <c r="J4" s="325"/>
      <c r="K4" s="325"/>
      <c r="L4" s="325"/>
      <c r="M4" s="107"/>
      <c r="N4" s="107"/>
      <c r="O4" s="107"/>
      <c r="P4" s="107"/>
    </row>
    <row r="5" spans="1:16" s="2" customFormat="1" ht="33.5" customHeight="1">
      <c r="A5" s="107"/>
      <c r="B5" s="129" t="s">
        <v>0</v>
      </c>
      <c r="C5" s="129"/>
      <c r="D5" s="108"/>
      <c r="E5" s="107"/>
      <c r="F5" s="109"/>
      <c r="G5" s="325"/>
      <c r="H5" s="325"/>
      <c r="I5" s="325"/>
      <c r="J5" s="325"/>
      <c r="K5" s="325"/>
      <c r="L5" s="325"/>
      <c r="M5" s="107"/>
      <c r="N5" s="107"/>
      <c r="O5" s="107"/>
      <c r="P5" s="107"/>
    </row>
    <row r="6" spans="1:16" s="4" customFormat="1" ht="33.5" customHeight="1">
      <c r="A6" s="107"/>
      <c r="B6" s="108" t="s">
        <v>43</v>
      </c>
      <c r="C6" s="108"/>
      <c r="D6" s="5" t="s">
        <v>244</v>
      </c>
      <c r="E6" s="104"/>
      <c r="F6" s="108"/>
      <c r="G6" s="325"/>
      <c r="H6" s="325"/>
      <c r="I6" s="325"/>
      <c r="J6" s="325"/>
      <c r="K6" s="325"/>
      <c r="L6" s="325"/>
      <c r="M6" s="109"/>
      <c r="N6" s="109"/>
      <c r="O6" s="109"/>
      <c r="P6" s="109"/>
    </row>
    <row r="7" spans="1:16" s="4" customFormat="1" ht="33.5" customHeight="1">
      <c r="A7" s="107"/>
      <c r="B7" s="108" t="s">
        <v>44</v>
      </c>
      <c r="C7" s="108"/>
      <c r="D7" s="5" t="s">
        <v>224</v>
      </c>
      <c r="E7" s="5"/>
      <c r="F7" s="108"/>
      <c r="G7" s="325"/>
      <c r="H7" s="325"/>
      <c r="I7" s="325"/>
      <c r="J7" s="325"/>
      <c r="K7" s="325"/>
      <c r="L7" s="325"/>
      <c r="M7" s="109"/>
      <c r="N7" s="109"/>
      <c r="O7" s="109"/>
      <c r="P7" s="109"/>
    </row>
    <row r="8" spans="1:16" s="4" customFormat="1" ht="77.5" customHeight="1">
      <c r="A8" s="107"/>
      <c r="B8" s="108" t="s">
        <v>45</v>
      </c>
      <c r="C8" s="108"/>
      <c r="D8" s="335" t="s">
        <v>243</v>
      </c>
      <c r="E8" s="335"/>
      <c r="F8" s="335"/>
      <c r="G8" s="325"/>
      <c r="H8" s="325"/>
      <c r="I8" s="325"/>
      <c r="J8" s="325"/>
      <c r="K8" s="325"/>
      <c r="L8" s="325"/>
      <c r="M8" s="109"/>
      <c r="N8" s="109"/>
      <c r="O8" s="109"/>
      <c r="P8" s="109"/>
    </row>
    <row r="9" spans="1:16" s="6" customFormat="1" ht="32.5">
      <c r="B9" s="7" t="s">
        <v>1</v>
      </c>
      <c r="C9" s="7"/>
      <c r="D9" s="8" t="s">
        <v>245</v>
      </c>
      <c r="E9" s="8"/>
      <c r="F9" s="9"/>
      <c r="G9" s="10"/>
      <c r="H9" s="9"/>
      <c r="I9" s="9"/>
      <c r="J9" s="9"/>
      <c r="K9" s="9"/>
      <c r="L9" s="9"/>
      <c r="M9" s="9"/>
      <c r="N9" s="9"/>
      <c r="O9" s="9"/>
      <c r="P9" s="9"/>
    </row>
    <row r="10" spans="1:16" s="6" customFormat="1" ht="32.5">
      <c r="B10" s="11" t="s">
        <v>2</v>
      </c>
      <c r="C10" s="11"/>
      <c r="D10" s="12" t="s">
        <v>90</v>
      </c>
      <c r="E10" s="12"/>
      <c r="F10" s="12"/>
      <c r="G10" s="13"/>
      <c r="H10" s="12"/>
      <c r="I10" s="14"/>
      <c r="J10" s="14" t="s">
        <v>46</v>
      </c>
      <c r="K10" s="14"/>
      <c r="L10" s="15" t="s">
        <v>111</v>
      </c>
      <c r="M10" s="15"/>
      <c r="N10" s="15"/>
      <c r="O10" s="15"/>
      <c r="P10" s="15"/>
    </row>
    <row r="11" spans="1:16" s="6" customFormat="1" ht="58" customHeight="1">
      <c r="B11" s="14" t="s">
        <v>3</v>
      </c>
      <c r="C11" s="14"/>
      <c r="D11" s="307"/>
      <c r="E11" s="308"/>
      <c r="F11" s="308"/>
      <c r="G11" s="16"/>
      <c r="H11" s="17"/>
      <c r="I11" s="14"/>
      <c r="J11" s="14" t="s">
        <v>4</v>
      </c>
      <c r="K11" s="14"/>
      <c r="L11" s="323" t="s">
        <v>89</v>
      </c>
      <c r="M11" s="323"/>
      <c r="N11" s="323"/>
      <c r="O11" s="323"/>
      <c r="P11" s="323"/>
    </row>
    <row r="12" spans="1:16" s="6" customFormat="1" ht="32.5">
      <c r="B12" s="14" t="s">
        <v>5</v>
      </c>
      <c r="C12" s="14"/>
      <c r="D12" s="18"/>
      <c r="E12" s="14"/>
      <c r="F12" s="14"/>
      <c r="G12" s="19"/>
      <c r="H12" s="20"/>
      <c r="I12" s="14"/>
      <c r="J12" s="14" t="s">
        <v>83</v>
      </c>
      <c r="L12" s="14" t="s">
        <v>84</v>
      </c>
      <c r="M12" s="14"/>
      <c r="N12" s="20"/>
      <c r="O12" s="20"/>
      <c r="P12" s="15"/>
    </row>
    <row r="13" spans="1:16" s="6" customFormat="1" ht="32.5">
      <c r="B13" s="311"/>
      <c r="C13" s="311"/>
      <c r="D13" s="311"/>
      <c r="E13" s="311"/>
      <c r="F13" s="311"/>
      <c r="G13" s="19"/>
      <c r="H13" s="20"/>
      <c r="I13" s="14"/>
      <c r="J13" s="14" t="s">
        <v>6</v>
      </c>
      <c r="K13" s="14"/>
      <c r="L13" s="14"/>
      <c r="M13" s="20"/>
      <c r="N13" s="15"/>
      <c r="O13" s="15"/>
      <c r="P13" s="20"/>
    </row>
    <row r="14" spans="1:16" s="6" customFormat="1" ht="32.5">
      <c r="B14" s="14" t="s">
        <v>50</v>
      </c>
      <c r="C14" s="14"/>
      <c r="D14" s="14" t="s">
        <v>7</v>
      </c>
      <c r="E14" s="14"/>
      <c r="F14" s="14"/>
      <c r="G14" s="21"/>
      <c r="H14" s="14"/>
      <c r="I14" s="14"/>
      <c r="J14" s="14" t="s">
        <v>8</v>
      </c>
      <c r="K14" s="14"/>
      <c r="L14" s="15" t="s">
        <v>82</v>
      </c>
      <c r="M14" s="15"/>
      <c r="N14" s="15"/>
      <c r="O14" s="15"/>
      <c r="P14" s="15"/>
    </row>
    <row r="15" spans="1:16" s="6" customFormat="1" ht="21" customHeight="1">
      <c r="B15" s="22" t="s">
        <v>67</v>
      </c>
      <c r="C15" s="22"/>
      <c r="D15" s="22"/>
      <c r="E15" s="7"/>
      <c r="F15" s="7"/>
      <c r="G15" s="23"/>
      <c r="H15" s="7"/>
      <c r="I15" s="7"/>
      <c r="J15" s="7"/>
      <c r="K15" s="7"/>
      <c r="L15" s="7"/>
      <c r="M15" s="7"/>
      <c r="N15" s="7"/>
      <c r="O15" s="7"/>
      <c r="P15" s="7"/>
    </row>
    <row r="16" spans="1:16" s="24" customFormat="1" ht="18.7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</row>
    <row r="17" spans="1:16" s="134" customFormat="1" ht="38.5" customHeight="1">
      <c r="B17" s="135"/>
      <c r="C17" s="135" t="s">
        <v>76</v>
      </c>
      <c r="D17" s="135" t="s">
        <v>9</v>
      </c>
      <c r="E17" s="136" t="s">
        <v>58</v>
      </c>
      <c r="F17" s="136" t="s">
        <v>72</v>
      </c>
      <c r="G17" s="136" t="s">
        <v>62</v>
      </c>
      <c r="H17" s="136" t="s">
        <v>10</v>
      </c>
      <c r="I17" s="136" t="s">
        <v>59</v>
      </c>
      <c r="J17" s="136" t="s">
        <v>60</v>
      </c>
      <c r="K17" s="136" t="s">
        <v>61</v>
      </c>
      <c r="L17" s="136"/>
      <c r="M17" s="136"/>
      <c r="N17" s="136"/>
      <c r="O17" s="136"/>
      <c r="P17" s="135" t="s">
        <v>11</v>
      </c>
    </row>
    <row r="18" spans="1:16" s="134" customFormat="1" ht="47.5" customHeight="1">
      <c r="B18" s="137" t="s">
        <v>12</v>
      </c>
      <c r="C18" s="137"/>
      <c r="D18" s="138" t="s">
        <v>112</v>
      </c>
      <c r="E18" s="139"/>
      <c r="F18" s="138" t="s">
        <v>307</v>
      </c>
      <c r="G18" s="140"/>
      <c r="H18" s="140"/>
      <c r="I18" s="140"/>
      <c r="J18" s="140"/>
      <c r="K18" s="140"/>
      <c r="L18" s="140"/>
      <c r="M18" s="140"/>
      <c r="N18" s="140"/>
      <c r="O18" s="140"/>
      <c r="P18" s="141"/>
    </row>
    <row r="19" spans="1:16" s="134" customFormat="1" ht="38.5" hidden="1" customHeight="1">
      <c r="B19" s="137" t="s">
        <v>65</v>
      </c>
      <c r="C19" s="137"/>
      <c r="D19" s="138" t="str">
        <f>+D18</f>
        <v>BLACK</v>
      </c>
      <c r="E19" s="139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1"/>
    </row>
    <row r="20" spans="1:16" s="134" customFormat="1" ht="40" hidden="1" customHeight="1">
      <c r="B20" s="137" t="s">
        <v>247</v>
      </c>
      <c r="C20" s="137"/>
      <c r="D20" s="139"/>
      <c r="E20" s="139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1"/>
    </row>
    <row r="21" spans="1:16" s="142" customFormat="1" ht="38.5" hidden="1" customHeight="1">
      <c r="B21" s="143" t="s">
        <v>13</v>
      </c>
      <c r="C21" s="143"/>
      <c r="D21" s="146" t="str">
        <f>+D19</f>
        <v>BLACK</v>
      </c>
      <c r="E21" s="144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</row>
    <row r="22" spans="1:16" s="142" customFormat="1" ht="38.5" customHeight="1">
      <c r="B22" s="147"/>
      <c r="C22" s="147"/>
      <c r="D22" s="148"/>
      <c r="E22" s="149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</row>
    <row r="23" spans="1:16" s="134" customFormat="1" ht="38.5" customHeight="1">
      <c r="B23" s="135"/>
      <c r="C23" s="135" t="s">
        <v>76</v>
      </c>
      <c r="D23" s="135" t="s">
        <v>9</v>
      </c>
      <c r="E23" s="136" t="s">
        <v>58</v>
      </c>
      <c r="F23" s="136" t="s">
        <v>72</v>
      </c>
      <c r="G23" s="136" t="s">
        <v>62</v>
      </c>
      <c r="H23" s="136" t="s">
        <v>10</v>
      </c>
      <c r="I23" s="136" t="s">
        <v>59</v>
      </c>
      <c r="J23" s="136" t="s">
        <v>60</v>
      </c>
      <c r="K23" s="136" t="s">
        <v>61</v>
      </c>
      <c r="L23" s="136"/>
      <c r="M23" s="136"/>
      <c r="N23" s="136"/>
      <c r="O23" s="136"/>
      <c r="P23" s="135" t="s">
        <v>11</v>
      </c>
    </row>
    <row r="24" spans="1:16" s="134" customFormat="1" ht="38.5" customHeight="1">
      <c r="B24" s="137" t="s">
        <v>12</v>
      </c>
      <c r="C24" s="137"/>
      <c r="D24" s="138" t="s">
        <v>315</v>
      </c>
      <c r="E24" s="139"/>
      <c r="F24" s="140">
        <v>10</v>
      </c>
      <c r="G24" s="140">
        <v>25</v>
      </c>
      <c r="H24" s="140">
        <v>80</v>
      </c>
      <c r="I24" s="140">
        <v>100</v>
      </c>
      <c r="J24" s="140">
        <v>65</v>
      </c>
      <c r="K24" s="140">
        <v>20</v>
      </c>
      <c r="L24" s="140"/>
      <c r="M24" s="140"/>
      <c r="N24" s="140"/>
      <c r="O24" s="140"/>
      <c r="P24" s="141">
        <f>SUM(E24:O24)</f>
        <v>300</v>
      </c>
    </row>
    <row r="25" spans="1:16" s="134" customFormat="1" ht="38.5" customHeight="1">
      <c r="B25" s="137" t="s">
        <v>65</v>
      </c>
      <c r="C25" s="137"/>
      <c r="D25" s="138" t="str">
        <f>+D24</f>
        <v>DK GREEN</v>
      </c>
      <c r="E25" s="139"/>
      <c r="F25" s="140">
        <f>ROUNDUP(F24*5%,0)</f>
        <v>1</v>
      </c>
      <c r="G25" s="140">
        <f t="shared" ref="G25:K25" si="0">ROUNDUP(G24*5%,0)</f>
        <v>2</v>
      </c>
      <c r="H25" s="140">
        <f t="shared" si="0"/>
        <v>4</v>
      </c>
      <c r="I25" s="140">
        <f t="shared" si="0"/>
        <v>5</v>
      </c>
      <c r="J25" s="140">
        <f t="shared" si="0"/>
        <v>4</v>
      </c>
      <c r="K25" s="140">
        <f t="shared" si="0"/>
        <v>1</v>
      </c>
      <c r="L25" s="140"/>
      <c r="M25" s="140"/>
      <c r="N25" s="140"/>
      <c r="O25" s="140"/>
      <c r="P25" s="141">
        <f>SUM(E25:O25)</f>
        <v>17</v>
      </c>
    </row>
    <row r="26" spans="1:16" s="134" customFormat="1" ht="40" customHeight="1">
      <c r="B26" s="137" t="s">
        <v>247</v>
      </c>
      <c r="C26" s="137"/>
      <c r="D26" s="139"/>
      <c r="E26" s="139"/>
      <c r="F26" s="140"/>
      <c r="G26" s="140"/>
      <c r="H26" s="140">
        <v>1</v>
      </c>
      <c r="I26" s="140">
        <v>1</v>
      </c>
      <c r="J26" s="140"/>
      <c r="K26" s="140"/>
      <c r="L26" s="140"/>
      <c r="M26" s="140"/>
      <c r="N26" s="140"/>
      <c r="O26" s="140"/>
      <c r="P26" s="141">
        <f>SUM(E26:O26)</f>
        <v>2</v>
      </c>
    </row>
    <row r="27" spans="1:16" s="142" customFormat="1" ht="38.5" customHeight="1">
      <c r="B27" s="143" t="s">
        <v>13</v>
      </c>
      <c r="C27" s="143"/>
      <c r="D27" s="146" t="str">
        <f>+D25</f>
        <v>DK GREEN</v>
      </c>
      <c r="E27" s="144"/>
      <c r="F27" s="145">
        <f t="shared" ref="F27:H27" si="1">SUM(F24:F26)</f>
        <v>11</v>
      </c>
      <c r="G27" s="145">
        <f t="shared" si="1"/>
        <v>27</v>
      </c>
      <c r="H27" s="145">
        <f t="shared" si="1"/>
        <v>85</v>
      </c>
      <c r="I27" s="145">
        <f>SUM(I24:I26)</f>
        <v>106</v>
      </c>
      <c r="J27" s="145">
        <f t="shared" ref="J27:K27" si="2">SUM(J24:J26)</f>
        <v>69</v>
      </c>
      <c r="K27" s="145">
        <f t="shared" si="2"/>
        <v>21</v>
      </c>
      <c r="L27" s="145"/>
      <c r="M27" s="145"/>
      <c r="N27" s="145"/>
      <c r="O27" s="145"/>
      <c r="P27" s="145">
        <f t="shared" ref="P27" si="3">SUM(P24:P26)</f>
        <v>319</v>
      </c>
    </row>
    <row r="28" spans="1:16" s="134" customFormat="1" ht="31" customHeight="1">
      <c r="B28" s="151"/>
      <c r="C28" s="151"/>
      <c r="D28" s="151"/>
      <c r="E28" s="152"/>
      <c r="F28" s="153"/>
      <c r="G28" s="153"/>
      <c r="H28" s="152"/>
      <c r="I28" s="152"/>
      <c r="J28" s="152"/>
      <c r="K28" s="152"/>
      <c r="L28" s="152"/>
      <c r="M28" s="154"/>
      <c r="N28" s="155"/>
      <c r="O28" s="155"/>
      <c r="P28" s="155"/>
    </row>
    <row r="29" spans="1:16" s="142" customFormat="1" ht="42.75" customHeight="1">
      <c r="B29" s="156" t="s">
        <v>14</v>
      </c>
      <c r="C29" s="157"/>
      <c r="D29" s="156"/>
      <c r="E29" s="158"/>
      <c r="F29" s="159">
        <f>F21+F27</f>
        <v>11</v>
      </c>
      <c r="G29" s="159">
        <f>G21+G27</f>
        <v>27</v>
      </c>
      <c r="H29" s="159">
        <f t="shared" ref="H29:K29" si="4">H21+H27</f>
        <v>85</v>
      </c>
      <c r="I29" s="159">
        <f t="shared" si="4"/>
        <v>106</v>
      </c>
      <c r="J29" s="159">
        <f t="shared" si="4"/>
        <v>69</v>
      </c>
      <c r="K29" s="159">
        <f t="shared" si="4"/>
        <v>21</v>
      </c>
      <c r="L29" s="159"/>
      <c r="M29" s="159"/>
      <c r="N29" s="159"/>
      <c r="O29" s="159"/>
      <c r="P29" s="159">
        <f t="shared" ref="P29" si="5">P21+P27</f>
        <v>319</v>
      </c>
    </row>
    <row r="30" spans="1:16" s="26" customFormat="1" ht="20.25" customHeight="1">
      <c r="B30" s="27"/>
      <c r="C30" s="27"/>
      <c r="D30" s="28"/>
      <c r="E30" s="29"/>
      <c r="F30" s="30"/>
      <c r="G30" s="31"/>
      <c r="H30" s="32"/>
      <c r="I30" s="32"/>
      <c r="J30" s="32"/>
      <c r="K30" s="32"/>
      <c r="L30" s="33"/>
      <c r="M30" s="34"/>
      <c r="N30" s="30"/>
      <c r="O30" s="30"/>
      <c r="P30" s="30"/>
    </row>
    <row r="31" spans="1:16" s="1" customFormat="1" ht="30.75" customHeight="1" thickBot="1">
      <c r="B31" s="9" t="s">
        <v>15</v>
      </c>
      <c r="C31" s="35"/>
      <c r="D31" s="232" t="s">
        <v>213</v>
      </c>
      <c r="E31" s="35"/>
      <c r="F31" s="36"/>
      <c r="G31" s="37"/>
      <c r="H31" s="36"/>
      <c r="I31" s="36"/>
      <c r="J31" s="36"/>
      <c r="K31" s="36"/>
      <c r="L31" s="36"/>
      <c r="N31" s="38"/>
      <c r="O31" s="38"/>
      <c r="P31" s="39"/>
    </row>
    <row r="32" spans="1:16" s="40" customFormat="1" ht="156.65" customHeight="1" thickBot="1">
      <c r="A32" s="312" t="s">
        <v>16</v>
      </c>
      <c r="B32" s="313"/>
      <c r="C32" s="314"/>
      <c r="D32" s="82" t="s">
        <v>17</v>
      </c>
      <c r="E32" s="83" t="s">
        <v>18</v>
      </c>
      <c r="F32" s="82" t="s">
        <v>19</v>
      </c>
      <c r="G32" s="84" t="s">
        <v>20</v>
      </c>
      <c r="H32" s="84" t="s">
        <v>21</v>
      </c>
      <c r="I32" s="84" t="s">
        <v>37</v>
      </c>
      <c r="J32" s="84" t="s">
        <v>38</v>
      </c>
      <c r="K32" s="84" t="s">
        <v>310</v>
      </c>
      <c r="L32" s="84" t="s">
        <v>39</v>
      </c>
      <c r="M32" s="331" t="s">
        <v>52</v>
      </c>
      <c r="N32" s="332"/>
      <c r="O32" s="332"/>
      <c r="P32" s="333"/>
    </row>
    <row r="33" spans="1:17" s="44" customFormat="1" ht="54" hidden="1" customHeight="1">
      <c r="A33" s="41" t="str">
        <f>D18</f>
        <v>BLACK</v>
      </c>
      <c r="B33" s="110"/>
      <c r="C33" s="110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3"/>
    </row>
    <row r="34" spans="1:17" s="6" customFormat="1" ht="105" hidden="1" customHeight="1">
      <c r="A34" s="45">
        <v>1</v>
      </c>
      <c r="B34" s="319" t="str">
        <f>L11</f>
        <v>BRUSH FLEECE 80%COTTON 20%POLY 370GSM</v>
      </c>
      <c r="C34" s="320"/>
      <c r="D34" s="105" t="s">
        <v>51</v>
      </c>
      <c r="E34" s="236" t="s">
        <v>226</v>
      </c>
      <c r="F34" s="46" t="s">
        <v>10</v>
      </c>
      <c r="G34" s="47">
        <f>$P$21</f>
        <v>0</v>
      </c>
      <c r="H34" s="46">
        <v>1.35</v>
      </c>
      <c r="I34" s="48">
        <f>G34*H34</f>
        <v>0</v>
      </c>
      <c r="J34" s="48">
        <f>I34*2.95%+I34/30*0.5+I34*3%</f>
        <v>0</v>
      </c>
      <c r="K34" s="48">
        <v>2</v>
      </c>
      <c r="L34" s="49">
        <f>+ROUNDUP(K34+J34+I34,0)</f>
        <v>2</v>
      </c>
      <c r="M34" s="326"/>
      <c r="N34" s="329"/>
      <c r="O34" s="329"/>
      <c r="P34" s="330"/>
      <c r="Q34" s="112"/>
    </row>
    <row r="35" spans="1:17" s="6" customFormat="1" ht="105" hidden="1" customHeight="1">
      <c r="A35" s="45">
        <v>2</v>
      </c>
      <c r="B35" s="319" t="s">
        <v>85</v>
      </c>
      <c r="C35" s="320"/>
      <c r="D35" s="105" t="s">
        <v>91</v>
      </c>
      <c r="E35" s="236" t="str">
        <f>E34</f>
        <v>GREENER PASTURES 19-6311 TCX</v>
      </c>
      <c r="F35" s="46" t="s">
        <v>10</v>
      </c>
      <c r="G35" s="47">
        <f>G34</f>
        <v>0</v>
      </c>
      <c r="H35" s="46">
        <v>0.155</v>
      </c>
      <c r="I35" s="48">
        <f t="shared" ref="I35" si="6">G35*H35</f>
        <v>0</v>
      </c>
      <c r="J35" s="48">
        <f>I35*10%</f>
        <v>0</v>
      </c>
      <c r="K35" s="48"/>
      <c r="L35" s="49">
        <f t="shared" ref="L35" si="7">+K35+J35+I35</f>
        <v>0</v>
      </c>
      <c r="M35" s="326"/>
      <c r="N35" s="329"/>
      <c r="O35" s="329"/>
      <c r="P35" s="330"/>
      <c r="Q35" s="112"/>
    </row>
    <row r="36" spans="1:17" s="44" customFormat="1" ht="54" customHeight="1">
      <c r="A36" s="41" t="str">
        <f>D24</f>
        <v>DK GREEN</v>
      </c>
      <c r="B36" s="42"/>
      <c r="C36" s="42"/>
      <c r="D36" s="106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3"/>
    </row>
    <row r="37" spans="1:17" s="6" customFormat="1" ht="96" customHeight="1">
      <c r="A37" s="45">
        <v>1</v>
      </c>
      <c r="B37" s="305" t="str">
        <f>B34</f>
        <v>BRUSH FLEECE 80%COTTON 20%POLY 370GSM</v>
      </c>
      <c r="C37" s="305"/>
      <c r="D37" s="105" t="s">
        <v>51</v>
      </c>
      <c r="E37" s="236" t="s">
        <v>226</v>
      </c>
      <c r="F37" s="46" t="s">
        <v>10</v>
      </c>
      <c r="G37" s="47">
        <f>P27</f>
        <v>319</v>
      </c>
      <c r="H37" s="46">
        <v>1.35</v>
      </c>
      <c r="I37" s="48">
        <f>G37*H37</f>
        <v>430.65000000000003</v>
      </c>
      <c r="J37" s="48">
        <f>I37*2%+I37/30*0.5+1</f>
        <v>16.790500000000002</v>
      </c>
      <c r="K37" s="48">
        <v>3</v>
      </c>
      <c r="L37" s="49">
        <f>+K37+J37+I37</f>
        <v>450.44050000000004</v>
      </c>
      <c r="M37" s="404" t="s">
        <v>308</v>
      </c>
      <c r="N37" s="405"/>
      <c r="O37" s="405"/>
      <c r="P37" s="406"/>
      <c r="Q37" s="112"/>
    </row>
    <row r="38" spans="1:17" s="6" customFormat="1" ht="95" customHeight="1">
      <c r="A38" s="45">
        <v>2</v>
      </c>
      <c r="B38" s="319" t="str">
        <f>B35</f>
        <v>100%COTTON RIB 1x1 _430GSM</v>
      </c>
      <c r="C38" s="320"/>
      <c r="D38" s="105" t="str">
        <f>$D$35</f>
        <v>LAI TAY, LAI ÁO</v>
      </c>
      <c r="E38" s="236" t="str">
        <f>E37</f>
        <v>GREENER PASTURES 19-6311 TCX</v>
      </c>
      <c r="F38" s="46" t="s">
        <v>10</v>
      </c>
      <c r="G38" s="47">
        <f>G37</f>
        <v>319</v>
      </c>
      <c r="H38" s="46">
        <v>0.155</v>
      </c>
      <c r="I38" s="48">
        <f t="shared" ref="I38" si="8">G38*H38</f>
        <v>49.445</v>
      </c>
      <c r="J38" s="48">
        <f>I38*0.7%</f>
        <v>0.34611499999999995</v>
      </c>
      <c r="K38" s="48"/>
      <c r="L38" s="49">
        <f t="shared" ref="L38" si="9">+K38+J38+I38</f>
        <v>49.791114999999998</v>
      </c>
      <c r="M38" s="404" t="s">
        <v>309</v>
      </c>
      <c r="N38" s="405"/>
      <c r="O38" s="405"/>
      <c r="P38" s="406"/>
      <c r="Q38" s="112"/>
    </row>
    <row r="39" spans="1:17" s="50" customFormat="1" ht="33" customHeight="1" thickBot="1">
      <c r="B39" s="9" t="s">
        <v>22</v>
      </c>
      <c r="G39" s="51"/>
      <c r="P39" s="52"/>
    </row>
    <row r="40" spans="1:17" s="53" customFormat="1" ht="82.5" customHeight="1">
      <c r="A40" s="336" t="s">
        <v>23</v>
      </c>
      <c r="B40" s="337"/>
      <c r="C40" s="337"/>
      <c r="D40" s="337"/>
      <c r="E40" s="338"/>
      <c r="F40" s="85" t="s">
        <v>47</v>
      </c>
      <c r="G40" s="85" t="s">
        <v>24</v>
      </c>
      <c r="H40" s="339" t="s">
        <v>42</v>
      </c>
      <c r="I40" s="340"/>
      <c r="J40" s="86" t="s">
        <v>19</v>
      </c>
      <c r="K40" s="85" t="s">
        <v>48</v>
      </c>
      <c r="L40" s="85" t="s">
        <v>25</v>
      </c>
      <c r="M40" s="87" t="s">
        <v>26</v>
      </c>
      <c r="N40" s="87" t="s">
        <v>27</v>
      </c>
      <c r="O40" s="87" t="s">
        <v>28</v>
      </c>
      <c r="P40" s="88" t="s">
        <v>29</v>
      </c>
    </row>
    <row r="41" spans="1:17" s="6" customFormat="1" ht="54.5" hidden="1" customHeight="1">
      <c r="A41" s="54">
        <v>1</v>
      </c>
      <c r="B41" s="306" t="s">
        <v>41</v>
      </c>
      <c r="C41" s="306"/>
      <c r="D41" s="306"/>
      <c r="E41" s="306"/>
      <c r="F41" s="55" t="s">
        <v>217</v>
      </c>
      <c r="G41" s="233" t="s">
        <v>216</v>
      </c>
      <c r="H41" s="303" t="str">
        <f>$D$18</f>
        <v>BLACK</v>
      </c>
      <c r="I41" s="304"/>
      <c r="J41" s="56" t="s">
        <v>30</v>
      </c>
      <c r="K41" s="57">
        <f>$P$21</f>
        <v>0</v>
      </c>
      <c r="L41" s="58">
        <f t="shared" ref="L41:L42" si="10">260/4500</f>
        <v>5.7777777777777775E-2</v>
      </c>
      <c r="M41" s="59">
        <f t="shared" ref="M41:M44" si="11">K41*L41</f>
        <v>0</v>
      </c>
      <c r="N41" s="62">
        <f>M41*3%</f>
        <v>0</v>
      </c>
      <c r="O41" s="60">
        <f t="shared" ref="O41:O44" si="12">ROUNDUP(N41+M41,0)</f>
        <v>0</v>
      </c>
      <c r="P41" s="117"/>
    </row>
    <row r="42" spans="1:17" s="6" customFormat="1" ht="54.5" customHeight="1">
      <c r="A42" s="54">
        <v>1</v>
      </c>
      <c r="B42" s="306" t="s">
        <v>41</v>
      </c>
      <c r="C42" s="306"/>
      <c r="D42" s="306"/>
      <c r="E42" s="306"/>
      <c r="F42" s="55" t="s">
        <v>227</v>
      </c>
      <c r="G42" s="233" t="s">
        <v>228</v>
      </c>
      <c r="H42" s="303" t="str">
        <f>$D$24</f>
        <v>DK GREEN</v>
      </c>
      <c r="I42" s="304"/>
      <c r="J42" s="56" t="s">
        <v>30</v>
      </c>
      <c r="K42" s="57">
        <f>$P$27</f>
        <v>319</v>
      </c>
      <c r="L42" s="58">
        <f t="shared" si="10"/>
        <v>5.7777777777777775E-2</v>
      </c>
      <c r="M42" s="59">
        <f t="shared" si="11"/>
        <v>18.431111111111111</v>
      </c>
      <c r="N42" s="62">
        <f>M42*3%</f>
        <v>0.55293333333333328</v>
      </c>
      <c r="O42" s="60">
        <f t="shared" si="12"/>
        <v>19</v>
      </c>
      <c r="P42" s="117"/>
    </row>
    <row r="43" spans="1:17" s="6" customFormat="1" ht="54.5" hidden="1" customHeight="1">
      <c r="A43" s="54">
        <v>2</v>
      </c>
      <c r="B43" s="306" t="s">
        <v>88</v>
      </c>
      <c r="C43" s="306"/>
      <c r="D43" s="306"/>
      <c r="E43" s="306"/>
      <c r="F43" s="55" t="s">
        <v>86</v>
      </c>
      <c r="G43" s="233" t="s">
        <v>221</v>
      </c>
      <c r="H43" s="303" t="str">
        <f t="shared" ref="H43" si="13">$D$18</f>
        <v>BLACK</v>
      </c>
      <c r="I43" s="304"/>
      <c r="J43" s="56" t="s">
        <v>30</v>
      </c>
      <c r="K43" s="57">
        <f t="shared" ref="K43" si="14">$P$21</f>
        <v>0</v>
      </c>
      <c r="L43" s="111">
        <f>3/4500</f>
        <v>6.6666666666666664E-4</v>
      </c>
      <c r="M43" s="59">
        <f t="shared" si="11"/>
        <v>0</v>
      </c>
      <c r="N43" s="58">
        <f t="shared" ref="N43:N44" si="15">M43*3%</f>
        <v>0</v>
      </c>
      <c r="O43" s="60">
        <f t="shared" si="12"/>
        <v>0</v>
      </c>
      <c r="P43" s="61"/>
    </row>
    <row r="44" spans="1:17" s="6" customFormat="1" ht="54.5" customHeight="1">
      <c r="A44" s="54">
        <v>2</v>
      </c>
      <c r="B44" s="306" t="s">
        <v>88</v>
      </c>
      <c r="C44" s="306"/>
      <c r="D44" s="306"/>
      <c r="E44" s="306"/>
      <c r="F44" s="55" t="s">
        <v>86</v>
      </c>
      <c r="G44" s="233" t="s">
        <v>221</v>
      </c>
      <c r="H44" s="303" t="str">
        <f t="shared" ref="H44" si="16">$D$24</f>
        <v>DK GREEN</v>
      </c>
      <c r="I44" s="304"/>
      <c r="J44" s="56" t="s">
        <v>30</v>
      </c>
      <c r="K44" s="57">
        <f t="shared" ref="K44" si="17">$P$27</f>
        <v>319</v>
      </c>
      <c r="L44" s="111">
        <f>3/4500</f>
        <v>6.6666666666666664E-4</v>
      </c>
      <c r="M44" s="59">
        <f t="shared" si="11"/>
        <v>0.21266666666666667</v>
      </c>
      <c r="N44" s="58">
        <f t="shared" si="15"/>
        <v>6.3800000000000003E-3</v>
      </c>
      <c r="O44" s="60">
        <f t="shared" si="12"/>
        <v>1</v>
      </c>
      <c r="P44" s="61"/>
    </row>
    <row r="45" spans="1:17" s="6" customFormat="1" ht="54.5" hidden="1" customHeight="1">
      <c r="A45" s="54">
        <v>3</v>
      </c>
      <c r="B45" s="305" t="s">
        <v>215</v>
      </c>
      <c r="C45" s="306"/>
      <c r="D45" s="306"/>
      <c r="E45" s="306"/>
      <c r="F45" s="55" t="s">
        <v>40</v>
      </c>
      <c r="G45" s="55"/>
      <c r="H45" s="303" t="str">
        <f t="shared" ref="H45" si="18">$D$18</f>
        <v>BLACK</v>
      </c>
      <c r="I45" s="304"/>
      <c r="J45" s="57" t="s">
        <v>31</v>
      </c>
      <c r="K45" s="57">
        <f t="shared" ref="K45" si="19">$P$21</f>
        <v>0</v>
      </c>
      <c r="L45" s="62">
        <v>1</v>
      </c>
      <c r="M45" s="62">
        <f t="shared" ref="M45:M52" si="20">L45*K45</f>
        <v>0</v>
      </c>
      <c r="N45" s="62">
        <f t="shared" ref="N45:N52" si="21">M45*3%+1</f>
        <v>1</v>
      </c>
      <c r="O45" s="60">
        <f t="shared" ref="O45:O52" si="22">N45+M45</f>
        <v>1</v>
      </c>
      <c r="P45" s="61"/>
    </row>
    <row r="46" spans="1:17" s="6" customFormat="1" ht="54.5" customHeight="1">
      <c r="A46" s="54">
        <v>3</v>
      </c>
      <c r="B46" s="305" t="s">
        <v>215</v>
      </c>
      <c r="C46" s="306"/>
      <c r="D46" s="306"/>
      <c r="E46" s="306"/>
      <c r="F46" s="55" t="s">
        <v>40</v>
      </c>
      <c r="G46" s="55"/>
      <c r="H46" s="303" t="str">
        <f t="shared" ref="H46" si="23">$D$24</f>
        <v>DK GREEN</v>
      </c>
      <c r="I46" s="304"/>
      <c r="J46" s="57" t="s">
        <v>31</v>
      </c>
      <c r="K46" s="57">
        <f t="shared" ref="K46" si="24">$P$27</f>
        <v>319</v>
      </c>
      <c r="L46" s="62">
        <v>1</v>
      </c>
      <c r="M46" s="62">
        <f t="shared" si="20"/>
        <v>319</v>
      </c>
      <c r="N46" s="62">
        <f t="shared" si="21"/>
        <v>10.57</v>
      </c>
      <c r="O46" s="60">
        <f t="shared" si="22"/>
        <v>329.57</v>
      </c>
      <c r="P46" s="302" t="s">
        <v>311</v>
      </c>
    </row>
    <row r="47" spans="1:17" s="6" customFormat="1" ht="54.5" hidden="1" customHeight="1">
      <c r="A47" s="54">
        <v>4</v>
      </c>
      <c r="B47" s="305" t="s">
        <v>214</v>
      </c>
      <c r="C47" s="306"/>
      <c r="D47" s="306"/>
      <c r="E47" s="306"/>
      <c r="F47" s="55" t="s">
        <v>86</v>
      </c>
      <c r="G47" s="55"/>
      <c r="H47" s="303" t="str">
        <f t="shared" ref="H47" si="25">$D$18</f>
        <v>BLACK</v>
      </c>
      <c r="I47" s="304"/>
      <c r="J47" s="57" t="s">
        <v>31</v>
      </c>
      <c r="K47" s="57">
        <f t="shared" ref="K47" si="26">$P$21</f>
        <v>0</v>
      </c>
      <c r="L47" s="62">
        <v>1</v>
      </c>
      <c r="M47" s="62">
        <f t="shared" si="20"/>
        <v>0</v>
      </c>
      <c r="N47" s="62">
        <f t="shared" si="21"/>
        <v>1</v>
      </c>
      <c r="O47" s="60">
        <f t="shared" si="22"/>
        <v>1</v>
      </c>
      <c r="P47" s="61"/>
    </row>
    <row r="48" spans="1:17" s="6" customFormat="1" ht="54.5" customHeight="1">
      <c r="A48" s="54">
        <v>4</v>
      </c>
      <c r="B48" s="305" t="s">
        <v>214</v>
      </c>
      <c r="C48" s="306"/>
      <c r="D48" s="306"/>
      <c r="E48" s="306"/>
      <c r="F48" s="55" t="s">
        <v>86</v>
      </c>
      <c r="G48" s="55"/>
      <c r="H48" s="303" t="str">
        <f t="shared" ref="H48" si="27">$D$24</f>
        <v>DK GREEN</v>
      </c>
      <c r="I48" s="304"/>
      <c r="J48" s="57" t="s">
        <v>31</v>
      </c>
      <c r="K48" s="57">
        <f t="shared" ref="K48" si="28">$P$27</f>
        <v>319</v>
      </c>
      <c r="L48" s="62">
        <v>1</v>
      </c>
      <c r="M48" s="62">
        <f t="shared" si="20"/>
        <v>319</v>
      </c>
      <c r="N48" s="62">
        <f t="shared" si="21"/>
        <v>10.57</v>
      </c>
      <c r="O48" s="60">
        <f t="shared" si="22"/>
        <v>329.57</v>
      </c>
      <c r="P48" s="61"/>
    </row>
    <row r="49" spans="1:16" s="6" customFormat="1" ht="54.5" hidden="1" customHeight="1">
      <c r="A49" s="54">
        <v>5</v>
      </c>
      <c r="B49" s="305" t="s">
        <v>96</v>
      </c>
      <c r="C49" s="306"/>
      <c r="D49" s="306"/>
      <c r="E49" s="306"/>
      <c r="F49" s="55" t="s">
        <v>86</v>
      </c>
      <c r="G49" s="55"/>
      <c r="H49" s="303" t="str">
        <f t="shared" ref="H49" si="29">$D$18</f>
        <v>BLACK</v>
      </c>
      <c r="I49" s="304"/>
      <c r="J49" s="57" t="s">
        <v>31</v>
      </c>
      <c r="K49" s="57">
        <f t="shared" ref="K49" si="30">$P$21</f>
        <v>0</v>
      </c>
      <c r="L49" s="62">
        <v>1</v>
      </c>
      <c r="M49" s="62">
        <f t="shared" si="20"/>
        <v>0</v>
      </c>
      <c r="N49" s="62">
        <f t="shared" si="21"/>
        <v>1</v>
      </c>
      <c r="O49" s="60">
        <f t="shared" si="22"/>
        <v>1</v>
      </c>
      <c r="P49" s="61"/>
    </row>
    <row r="50" spans="1:16" s="6" customFormat="1" ht="54.5" customHeight="1">
      <c r="A50" s="54">
        <v>5</v>
      </c>
      <c r="B50" s="305" t="s">
        <v>96</v>
      </c>
      <c r="C50" s="306"/>
      <c r="D50" s="306"/>
      <c r="E50" s="306"/>
      <c r="F50" s="55" t="s">
        <v>86</v>
      </c>
      <c r="G50" s="55"/>
      <c r="H50" s="303" t="str">
        <f t="shared" ref="H50" si="31">$D$24</f>
        <v>DK GREEN</v>
      </c>
      <c r="I50" s="304"/>
      <c r="J50" s="57" t="s">
        <v>31</v>
      </c>
      <c r="K50" s="57">
        <f t="shared" ref="K50" si="32">$P$27</f>
        <v>319</v>
      </c>
      <c r="L50" s="62">
        <v>1</v>
      </c>
      <c r="M50" s="62">
        <f t="shared" si="20"/>
        <v>319</v>
      </c>
      <c r="N50" s="62">
        <f t="shared" si="21"/>
        <v>10.57</v>
      </c>
      <c r="O50" s="60">
        <f t="shared" si="22"/>
        <v>329.57</v>
      </c>
      <c r="P50" s="61"/>
    </row>
    <row r="51" spans="1:16" s="6" customFormat="1" ht="54.5" hidden="1" customHeight="1">
      <c r="A51" s="54">
        <v>6</v>
      </c>
      <c r="B51" s="305" t="s">
        <v>97</v>
      </c>
      <c r="C51" s="306"/>
      <c r="D51" s="306"/>
      <c r="E51" s="306"/>
      <c r="F51" s="55" t="s">
        <v>86</v>
      </c>
      <c r="G51" s="55"/>
      <c r="H51" s="303" t="str">
        <f t="shared" ref="H51" si="33">$D$18</f>
        <v>BLACK</v>
      </c>
      <c r="I51" s="304"/>
      <c r="J51" s="57" t="s">
        <v>31</v>
      </c>
      <c r="K51" s="57">
        <f t="shared" ref="K51" si="34">$P$21</f>
        <v>0</v>
      </c>
      <c r="L51" s="62">
        <v>1</v>
      </c>
      <c r="M51" s="62">
        <f t="shared" si="20"/>
        <v>0</v>
      </c>
      <c r="N51" s="62">
        <f t="shared" si="21"/>
        <v>1</v>
      </c>
      <c r="O51" s="60">
        <f t="shared" si="22"/>
        <v>1</v>
      </c>
      <c r="P51" s="61"/>
    </row>
    <row r="52" spans="1:16" s="6" customFormat="1" ht="54.5" customHeight="1">
      <c r="A52" s="54">
        <v>6</v>
      </c>
      <c r="B52" s="305" t="s">
        <v>97</v>
      </c>
      <c r="C52" s="306"/>
      <c r="D52" s="306"/>
      <c r="E52" s="306"/>
      <c r="F52" s="55" t="s">
        <v>86</v>
      </c>
      <c r="G52" s="55"/>
      <c r="H52" s="303" t="str">
        <f t="shared" ref="H52" si="35">$D$24</f>
        <v>DK GREEN</v>
      </c>
      <c r="I52" s="304"/>
      <c r="J52" s="57" t="s">
        <v>31</v>
      </c>
      <c r="K52" s="57">
        <f t="shared" ref="K52" si="36">$P$27</f>
        <v>319</v>
      </c>
      <c r="L52" s="62">
        <v>1</v>
      </c>
      <c r="M52" s="62">
        <f t="shared" si="20"/>
        <v>319</v>
      </c>
      <c r="N52" s="62">
        <f t="shared" si="21"/>
        <v>10.57</v>
      </c>
      <c r="O52" s="60">
        <f t="shared" si="22"/>
        <v>329.57</v>
      </c>
      <c r="P52" s="61"/>
    </row>
    <row r="53" spans="1:16" s="64" customFormat="1" ht="19.899999999999999" customHeight="1">
      <c r="A53" s="38"/>
      <c r="B53" s="38"/>
      <c r="C53" s="38"/>
      <c r="D53" s="38"/>
      <c r="E53" s="38"/>
      <c r="F53" s="38"/>
      <c r="G53" s="63"/>
      <c r="H53" s="38"/>
      <c r="I53" s="38"/>
      <c r="J53" s="38"/>
      <c r="K53" s="38"/>
      <c r="L53" s="38"/>
      <c r="M53" s="38"/>
      <c r="N53" s="38"/>
      <c r="O53" s="38"/>
      <c r="P53" s="38"/>
    </row>
    <row r="54" spans="1:16" s="50" customFormat="1" ht="43.5" customHeight="1" thickBot="1">
      <c r="B54" s="9" t="s">
        <v>68</v>
      </c>
      <c r="F54" s="65"/>
      <c r="G54" s="66"/>
      <c r="H54" s="65"/>
      <c r="I54" s="65"/>
      <c r="J54" s="65"/>
      <c r="K54" s="65"/>
      <c r="L54" s="65"/>
      <c r="M54" s="65"/>
      <c r="N54" s="65"/>
      <c r="O54" s="65"/>
      <c r="P54" s="67"/>
    </row>
    <row r="55" spans="1:16" s="53" customFormat="1" ht="92.5" customHeight="1">
      <c r="A55" s="315" t="s">
        <v>23</v>
      </c>
      <c r="B55" s="316"/>
      <c r="C55" s="316"/>
      <c r="D55" s="316"/>
      <c r="E55" s="317"/>
      <c r="F55" s="119" t="s">
        <v>47</v>
      </c>
      <c r="G55" s="119" t="s">
        <v>24</v>
      </c>
      <c r="H55" s="309" t="s">
        <v>42</v>
      </c>
      <c r="I55" s="310"/>
      <c r="J55" s="120" t="s">
        <v>19</v>
      </c>
      <c r="K55" s="119" t="s">
        <v>48</v>
      </c>
      <c r="L55" s="119" t="s">
        <v>25</v>
      </c>
      <c r="M55" s="121" t="s">
        <v>26</v>
      </c>
      <c r="N55" s="121" t="s">
        <v>27</v>
      </c>
      <c r="O55" s="121" t="s">
        <v>28</v>
      </c>
      <c r="P55" s="122" t="s">
        <v>29</v>
      </c>
    </row>
    <row r="56" spans="1:16" s="6" customFormat="1" ht="49" hidden="1" customHeight="1">
      <c r="A56" s="54">
        <v>1</v>
      </c>
      <c r="B56" s="305" t="s">
        <v>93</v>
      </c>
      <c r="C56" s="306"/>
      <c r="D56" s="306"/>
      <c r="E56" s="306"/>
      <c r="F56" s="55" t="s">
        <v>40</v>
      </c>
      <c r="G56" s="55"/>
      <c r="H56" s="303" t="str">
        <f t="shared" ref="H56:H66" si="37">$D$18</f>
        <v>BLACK</v>
      </c>
      <c r="I56" s="304"/>
      <c r="J56" s="57" t="s">
        <v>31</v>
      </c>
      <c r="K56" s="57">
        <f t="shared" ref="K56:K66" si="38">$P$21</f>
        <v>0</v>
      </c>
      <c r="L56" s="62">
        <v>1</v>
      </c>
      <c r="M56" s="62">
        <f t="shared" ref="M56:M65" si="39">L56*K56</f>
        <v>0</v>
      </c>
      <c r="N56" s="62">
        <f t="shared" ref="N56:N61" si="40">M56*3%+1</f>
        <v>1</v>
      </c>
      <c r="O56" s="60">
        <f t="shared" ref="O56:O67" si="41">N56+M56</f>
        <v>1</v>
      </c>
      <c r="P56" s="302" t="s">
        <v>312</v>
      </c>
    </row>
    <row r="57" spans="1:16" s="6" customFormat="1" ht="49" customHeight="1">
      <c r="A57" s="54">
        <v>1</v>
      </c>
      <c r="B57" s="305" t="s">
        <v>93</v>
      </c>
      <c r="C57" s="306"/>
      <c r="D57" s="306"/>
      <c r="E57" s="306"/>
      <c r="F57" s="55" t="s">
        <v>40</v>
      </c>
      <c r="G57" s="55"/>
      <c r="H57" s="303" t="str">
        <f t="shared" ref="H57" si="42">$D$24</f>
        <v>DK GREEN</v>
      </c>
      <c r="I57" s="304"/>
      <c r="J57" s="57" t="s">
        <v>31</v>
      </c>
      <c r="K57" s="57">
        <f t="shared" ref="K57:K67" si="43">$P$27</f>
        <v>319</v>
      </c>
      <c r="L57" s="62">
        <v>1</v>
      </c>
      <c r="M57" s="62">
        <f t="shared" si="39"/>
        <v>319</v>
      </c>
      <c r="N57" s="62">
        <f t="shared" si="40"/>
        <v>10.57</v>
      </c>
      <c r="O57" s="60">
        <f t="shared" si="41"/>
        <v>329.57</v>
      </c>
      <c r="P57" s="302" t="s">
        <v>312</v>
      </c>
    </row>
    <row r="58" spans="1:16" s="6" customFormat="1" ht="49" hidden="1" customHeight="1">
      <c r="A58" s="54">
        <v>2</v>
      </c>
      <c r="B58" s="305" t="s">
        <v>100</v>
      </c>
      <c r="C58" s="306"/>
      <c r="D58" s="306"/>
      <c r="E58" s="306"/>
      <c r="F58" s="55" t="s">
        <v>95</v>
      </c>
      <c r="G58" s="55"/>
      <c r="H58" s="303" t="str">
        <f t="shared" si="37"/>
        <v>BLACK</v>
      </c>
      <c r="I58" s="304"/>
      <c r="J58" s="57" t="s">
        <v>31</v>
      </c>
      <c r="K58" s="57">
        <f t="shared" si="38"/>
        <v>0</v>
      </c>
      <c r="L58" s="62">
        <v>1</v>
      </c>
      <c r="M58" s="62">
        <f t="shared" si="39"/>
        <v>0</v>
      </c>
      <c r="N58" s="62">
        <f t="shared" si="40"/>
        <v>1</v>
      </c>
      <c r="O58" s="60">
        <f t="shared" si="41"/>
        <v>1</v>
      </c>
      <c r="P58" s="61" t="s">
        <v>108</v>
      </c>
    </row>
    <row r="59" spans="1:16" s="6" customFormat="1" ht="49" customHeight="1">
      <c r="A59" s="54">
        <v>2</v>
      </c>
      <c r="B59" s="305" t="s">
        <v>100</v>
      </c>
      <c r="C59" s="306"/>
      <c r="D59" s="306"/>
      <c r="E59" s="306"/>
      <c r="F59" s="55" t="s">
        <v>95</v>
      </c>
      <c r="G59" s="55"/>
      <c r="H59" s="303" t="str">
        <f t="shared" ref="H59:H67" si="44">$D$24</f>
        <v>DK GREEN</v>
      </c>
      <c r="I59" s="304"/>
      <c r="J59" s="57" t="s">
        <v>31</v>
      </c>
      <c r="K59" s="57">
        <f t="shared" si="43"/>
        <v>319</v>
      </c>
      <c r="L59" s="62">
        <v>1</v>
      </c>
      <c r="M59" s="62">
        <f t="shared" si="39"/>
        <v>319</v>
      </c>
      <c r="N59" s="62">
        <f t="shared" si="40"/>
        <v>10.57</v>
      </c>
      <c r="O59" s="60">
        <f t="shared" si="41"/>
        <v>329.57</v>
      </c>
      <c r="P59" s="61" t="s">
        <v>108</v>
      </c>
    </row>
    <row r="60" spans="1:16" s="6" customFormat="1" ht="49" hidden="1" customHeight="1">
      <c r="A60" s="54">
        <v>3</v>
      </c>
      <c r="B60" s="305" t="s">
        <v>94</v>
      </c>
      <c r="C60" s="306"/>
      <c r="D60" s="306"/>
      <c r="E60" s="306"/>
      <c r="F60" s="55" t="s">
        <v>40</v>
      </c>
      <c r="G60" s="55"/>
      <c r="H60" s="303" t="str">
        <f t="shared" si="37"/>
        <v>BLACK</v>
      </c>
      <c r="I60" s="304"/>
      <c r="J60" s="57" t="s">
        <v>31</v>
      </c>
      <c r="K60" s="57">
        <f t="shared" si="38"/>
        <v>0</v>
      </c>
      <c r="L60" s="62">
        <v>1</v>
      </c>
      <c r="M60" s="62">
        <f t="shared" si="39"/>
        <v>0</v>
      </c>
      <c r="N60" s="62">
        <f t="shared" si="40"/>
        <v>1</v>
      </c>
      <c r="O60" s="60">
        <f t="shared" si="41"/>
        <v>1</v>
      </c>
      <c r="P60" s="61"/>
    </row>
    <row r="61" spans="1:16" s="6" customFormat="1" ht="49" customHeight="1">
      <c r="A61" s="54">
        <v>3</v>
      </c>
      <c r="B61" s="305" t="s">
        <v>94</v>
      </c>
      <c r="C61" s="306"/>
      <c r="D61" s="306"/>
      <c r="E61" s="306"/>
      <c r="F61" s="55" t="s">
        <v>40</v>
      </c>
      <c r="G61" s="55"/>
      <c r="H61" s="303" t="str">
        <f t="shared" si="44"/>
        <v>DK GREEN</v>
      </c>
      <c r="I61" s="304"/>
      <c r="J61" s="57" t="s">
        <v>31</v>
      </c>
      <c r="K61" s="57">
        <f t="shared" si="43"/>
        <v>319</v>
      </c>
      <c r="L61" s="62">
        <v>1</v>
      </c>
      <c r="M61" s="62">
        <f t="shared" si="39"/>
        <v>319</v>
      </c>
      <c r="N61" s="62">
        <f t="shared" si="40"/>
        <v>10.57</v>
      </c>
      <c r="O61" s="60">
        <f t="shared" si="41"/>
        <v>329.57</v>
      </c>
      <c r="P61" s="61"/>
    </row>
    <row r="62" spans="1:16" s="6" customFormat="1" ht="49" hidden="1" customHeight="1">
      <c r="A62" s="54">
        <v>4</v>
      </c>
      <c r="B62" s="305" t="s">
        <v>101</v>
      </c>
      <c r="C62" s="306"/>
      <c r="D62" s="306"/>
      <c r="E62" s="306"/>
      <c r="F62" s="55" t="s">
        <v>95</v>
      </c>
      <c r="G62" s="55"/>
      <c r="H62" s="303" t="str">
        <f t="shared" si="37"/>
        <v>BLACK</v>
      </c>
      <c r="I62" s="304"/>
      <c r="J62" s="57" t="s">
        <v>31</v>
      </c>
      <c r="K62" s="57">
        <f t="shared" si="38"/>
        <v>0</v>
      </c>
      <c r="L62" s="58">
        <f t="shared" ref="L62:L65" si="45">1/12</f>
        <v>8.3333333333333329E-2</v>
      </c>
      <c r="M62" s="62">
        <f t="shared" si="39"/>
        <v>0</v>
      </c>
      <c r="N62" s="62">
        <f t="shared" ref="N62:N67" si="46">M62*3%</f>
        <v>0</v>
      </c>
      <c r="O62" s="60">
        <f t="shared" si="41"/>
        <v>0</v>
      </c>
      <c r="P62" s="61"/>
    </row>
    <row r="63" spans="1:16" s="6" customFormat="1" ht="49" customHeight="1">
      <c r="A63" s="54">
        <v>4</v>
      </c>
      <c r="B63" s="305" t="s">
        <v>101</v>
      </c>
      <c r="C63" s="306"/>
      <c r="D63" s="306"/>
      <c r="E63" s="306"/>
      <c r="F63" s="55" t="s">
        <v>95</v>
      </c>
      <c r="G63" s="55"/>
      <c r="H63" s="303" t="str">
        <f t="shared" si="44"/>
        <v>DK GREEN</v>
      </c>
      <c r="I63" s="304"/>
      <c r="J63" s="57" t="s">
        <v>31</v>
      </c>
      <c r="K63" s="57">
        <f t="shared" si="43"/>
        <v>319</v>
      </c>
      <c r="L63" s="58">
        <f t="shared" si="45"/>
        <v>8.3333333333333329E-2</v>
      </c>
      <c r="M63" s="62">
        <f t="shared" si="39"/>
        <v>26.583333333333332</v>
      </c>
      <c r="N63" s="62">
        <f t="shared" si="46"/>
        <v>0.79749999999999999</v>
      </c>
      <c r="O63" s="60">
        <f t="shared" si="41"/>
        <v>27.380833333333332</v>
      </c>
      <c r="P63" s="61"/>
    </row>
    <row r="64" spans="1:16" s="6" customFormat="1" ht="49" hidden="1" customHeight="1">
      <c r="A64" s="54">
        <v>5</v>
      </c>
      <c r="B64" s="305" t="s">
        <v>102</v>
      </c>
      <c r="C64" s="306"/>
      <c r="D64" s="306"/>
      <c r="E64" s="306"/>
      <c r="F64" s="118" t="s">
        <v>57</v>
      </c>
      <c r="G64" s="118"/>
      <c r="H64" s="303" t="str">
        <f t="shared" si="37"/>
        <v>BLACK</v>
      </c>
      <c r="I64" s="304"/>
      <c r="J64" s="57" t="s">
        <v>31</v>
      </c>
      <c r="K64" s="57">
        <f t="shared" si="38"/>
        <v>0</v>
      </c>
      <c r="L64" s="58">
        <f t="shared" si="45"/>
        <v>8.3333333333333329E-2</v>
      </c>
      <c r="M64" s="62">
        <f t="shared" si="39"/>
        <v>0</v>
      </c>
      <c r="N64" s="62">
        <f t="shared" si="46"/>
        <v>0</v>
      </c>
      <c r="O64" s="60">
        <f t="shared" si="41"/>
        <v>0</v>
      </c>
      <c r="P64" s="61"/>
    </row>
    <row r="65" spans="1:16" s="6" customFormat="1" ht="49" customHeight="1">
      <c r="A65" s="54">
        <v>5</v>
      </c>
      <c r="B65" s="305" t="s">
        <v>102</v>
      </c>
      <c r="C65" s="306"/>
      <c r="D65" s="306"/>
      <c r="E65" s="306"/>
      <c r="F65" s="118" t="s">
        <v>57</v>
      </c>
      <c r="G65" s="118"/>
      <c r="H65" s="303" t="str">
        <f t="shared" si="44"/>
        <v>DK GREEN</v>
      </c>
      <c r="I65" s="304"/>
      <c r="J65" s="57" t="s">
        <v>31</v>
      </c>
      <c r="K65" s="57">
        <f t="shared" si="43"/>
        <v>319</v>
      </c>
      <c r="L65" s="58">
        <f t="shared" si="45"/>
        <v>8.3333333333333329E-2</v>
      </c>
      <c r="M65" s="62">
        <f t="shared" si="39"/>
        <v>26.583333333333332</v>
      </c>
      <c r="N65" s="62">
        <f t="shared" si="46"/>
        <v>0.79749999999999999</v>
      </c>
      <c r="O65" s="60">
        <f t="shared" si="41"/>
        <v>27.380833333333332</v>
      </c>
      <c r="P65" s="61"/>
    </row>
    <row r="66" spans="1:16" s="6" customFormat="1" ht="49" hidden="1" customHeight="1">
      <c r="A66" s="54">
        <v>6</v>
      </c>
      <c r="B66" s="319" t="s">
        <v>56</v>
      </c>
      <c r="C66" s="367"/>
      <c r="D66" s="367"/>
      <c r="E66" s="320"/>
      <c r="F66" s="118" t="s">
        <v>57</v>
      </c>
      <c r="G66" s="118"/>
      <c r="H66" s="303" t="str">
        <f t="shared" si="37"/>
        <v>BLACK</v>
      </c>
      <c r="I66" s="304"/>
      <c r="J66" s="57" t="s">
        <v>31</v>
      </c>
      <c r="K66" s="57">
        <f t="shared" si="38"/>
        <v>0</v>
      </c>
      <c r="L66" s="58">
        <f>L64*2</f>
        <v>0.16666666666666666</v>
      </c>
      <c r="M66" s="62">
        <f>ROUNDUP(M64*2,0)</f>
        <v>0</v>
      </c>
      <c r="N66" s="62">
        <f t="shared" si="46"/>
        <v>0</v>
      </c>
      <c r="O66" s="60">
        <f t="shared" si="41"/>
        <v>0</v>
      </c>
      <c r="P66" s="61"/>
    </row>
    <row r="67" spans="1:16" s="6" customFormat="1" ht="49" customHeight="1">
      <c r="A67" s="54">
        <v>6</v>
      </c>
      <c r="B67" s="319" t="s">
        <v>56</v>
      </c>
      <c r="C67" s="367"/>
      <c r="D67" s="367"/>
      <c r="E67" s="320"/>
      <c r="F67" s="118" t="s">
        <v>57</v>
      </c>
      <c r="G67" s="118"/>
      <c r="H67" s="303" t="str">
        <f t="shared" si="44"/>
        <v>DK GREEN</v>
      </c>
      <c r="I67" s="304"/>
      <c r="J67" s="57" t="s">
        <v>31</v>
      </c>
      <c r="K67" s="57">
        <f t="shared" si="43"/>
        <v>319</v>
      </c>
      <c r="L67" s="58">
        <f>L65*2</f>
        <v>0.16666666666666666</v>
      </c>
      <c r="M67" s="62">
        <f>ROUNDUP(M65*2,0)</f>
        <v>54</v>
      </c>
      <c r="N67" s="62">
        <f t="shared" si="46"/>
        <v>1.6199999999999999</v>
      </c>
      <c r="O67" s="60">
        <f t="shared" si="41"/>
        <v>55.62</v>
      </c>
      <c r="P67" s="61"/>
    </row>
    <row r="68" spans="1:16" s="68" customFormat="1" ht="20.25" customHeight="1">
      <c r="B68" s="69"/>
      <c r="C68" s="69"/>
      <c r="G68" s="70"/>
      <c r="N68" s="71"/>
      <c r="O68" s="71"/>
      <c r="P68" s="72"/>
    </row>
    <row r="69" spans="1:16" s="6" customFormat="1" ht="33" customHeight="1">
      <c r="B69" s="9" t="s">
        <v>69</v>
      </c>
      <c r="C69" s="73"/>
      <c r="G69" s="74"/>
      <c r="J69" s="368" t="s">
        <v>32</v>
      </c>
      <c r="K69" s="368"/>
      <c r="L69" s="368"/>
      <c r="M69" s="368"/>
      <c r="N69" s="75"/>
      <c r="O69" s="75"/>
      <c r="P69" s="76"/>
    </row>
    <row r="70" spans="1:16" s="185" customFormat="1" ht="54" customHeight="1">
      <c r="A70" s="185">
        <v>1</v>
      </c>
      <c r="B70" s="186" t="s">
        <v>203</v>
      </c>
      <c r="C70" s="358" t="s">
        <v>242</v>
      </c>
      <c r="D70" s="358"/>
      <c r="E70" s="358"/>
      <c r="F70" s="358"/>
      <c r="G70" s="358"/>
      <c r="H70" s="358"/>
      <c r="I70" s="358"/>
      <c r="J70" s="358"/>
      <c r="K70" s="187"/>
      <c r="L70" s="188"/>
      <c r="M70" s="188"/>
      <c r="N70" s="188"/>
      <c r="O70" s="188"/>
      <c r="P70" s="188"/>
    </row>
    <row r="71" spans="1:16" s="6" customFormat="1" ht="32.5">
      <c r="A71" s="73"/>
      <c r="B71" s="389" t="s">
        <v>49</v>
      </c>
      <c r="C71" s="390"/>
      <c r="D71" s="390"/>
      <c r="E71" s="390"/>
      <c r="F71" s="390"/>
      <c r="G71" s="390"/>
      <c r="H71" s="390"/>
      <c r="I71" s="391"/>
      <c r="J71" s="74"/>
      <c r="K71" s="10"/>
      <c r="L71" s="74"/>
      <c r="M71" s="74"/>
      <c r="N71" s="74"/>
      <c r="O71" s="74"/>
      <c r="P71" s="74"/>
    </row>
    <row r="72" spans="1:16" s="6" customFormat="1" ht="32.5">
      <c r="A72" s="73"/>
      <c r="B72" s="168" t="s">
        <v>42</v>
      </c>
      <c r="C72" s="376" t="s">
        <v>54</v>
      </c>
      <c r="D72" s="377"/>
      <c r="E72" s="377"/>
      <c r="F72" s="377"/>
      <c r="G72" s="377"/>
      <c r="H72" s="377"/>
      <c r="I72" s="378"/>
      <c r="J72" s="74"/>
      <c r="K72" s="10"/>
      <c r="L72" s="74"/>
      <c r="M72" s="74"/>
      <c r="O72" s="74"/>
      <c r="P72" s="74"/>
    </row>
    <row r="73" spans="1:16" s="6" customFormat="1" ht="44" hidden="1" customHeight="1">
      <c r="A73" s="73"/>
      <c r="B73" s="165" t="str">
        <f>D18</f>
        <v>BLACK</v>
      </c>
      <c r="C73" s="359" t="s">
        <v>218</v>
      </c>
      <c r="D73" s="360"/>
      <c r="E73" s="360"/>
      <c r="F73" s="360"/>
      <c r="G73" s="360"/>
      <c r="H73" s="360"/>
      <c r="I73" s="361"/>
      <c r="J73" s="74"/>
      <c r="K73" s="10"/>
      <c r="L73" s="74"/>
      <c r="M73" s="74"/>
      <c r="N73" s="74"/>
    </row>
    <row r="74" spans="1:16" s="6" customFormat="1" ht="44" customHeight="1">
      <c r="A74" s="73"/>
      <c r="B74" s="165" t="str">
        <f>D24</f>
        <v>DK GREEN</v>
      </c>
      <c r="C74" s="359" t="s">
        <v>313</v>
      </c>
      <c r="D74" s="360"/>
      <c r="E74" s="360"/>
      <c r="F74" s="360"/>
      <c r="G74" s="360"/>
      <c r="H74" s="360"/>
      <c r="I74" s="361"/>
      <c r="J74" s="74"/>
      <c r="K74" s="74"/>
      <c r="L74" s="74"/>
      <c r="M74" s="74"/>
      <c r="N74" s="74"/>
    </row>
    <row r="75" spans="1:16" s="6" customFormat="1" ht="32.5">
      <c r="A75" s="73"/>
      <c r="B75" s="379" t="s">
        <v>55</v>
      </c>
      <c r="C75" s="380"/>
      <c r="D75" s="381"/>
      <c r="E75" s="381"/>
      <c r="F75" s="381"/>
      <c r="G75" s="381"/>
      <c r="H75" s="381"/>
      <c r="I75" s="382"/>
      <c r="J75" s="74"/>
      <c r="K75" s="74"/>
    </row>
    <row r="76" spans="1:16" s="6" customFormat="1" ht="50.5" customHeight="1">
      <c r="A76" s="73"/>
      <c r="B76" s="319" t="s">
        <v>58</v>
      </c>
      <c r="C76" s="320"/>
      <c r="D76" s="166" t="s">
        <v>72</v>
      </c>
      <c r="E76" s="166" t="s">
        <v>62</v>
      </c>
      <c r="F76" s="166" t="s">
        <v>10</v>
      </c>
      <c r="G76" s="166" t="s">
        <v>59</v>
      </c>
      <c r="H76" s="166" t="s">
        <v>60</v>
      </c>
      <c r="I76" s="166" t="s">
        <v>61</v>
      </c>
      <c r="J76" s="167"/>
      <c r="K76" s="167"/>
    </row>
    <row r="77" spans="1:16" s="6" customFormat="1" ht="94.5" customHeight="1">
      <c r="A77" s="73"/>
      <c r="B77" s="344" t="s">
        <v>205</v>
      </c>
      <c r="C77" s="345"/>
      <c r="D77" s="357" t="s">
        <v>235</v>
      </c>
      <c r="E77" s="357"/>
      <c r="F77" s="357"/>
      <c r="G77" s="357" t="s">
        <v>234</v>
      </c>
      <c r="H77" s="357"/>
      <c r="I77" s="357"/>
      <c r="J77" s="167"/>
    </row>
    <row r="78" spans="1:16" s="6" customFormat="1" ht="197" customHeight="1">
      <c r="A78" s="73"/>
      <c r="B78" s="409" t="s">
        <v>199</v>
      </c>
      <c r="C78" s="410"/>
      <c r="D78" s="237" t="s">
        <v>219</v>
      </c>
      <c r="E78" s="234" t="s">
        <v>230</v>
      </c>
      <c r="F78" s="237" t="s">
        <v>231</v>
      </c>
      <c r="G78" s="237" t="s">
        <v>232</v>
      </c>
      <c r="H78" s="237" t="s">
        <v>220</v>
      </c>
      <c r="I78" s="237" t="s">
        <v>233</v>
      </c>
      <c r="J78" s="167"/>
    </row>
    <row r="79" spans="1:16" s="6" customFormat="1" ht="97" customHeight="1">
      <c r="A79" s="73"/>
      <c r="B79" s="344" t="s">
        <v>205</v>
      </c>
      <c r="C79" s="345"/>
      <c r="D79" s="357" t="s">
        <v>237</v>
      </c>
      <c r="E79" s="357"/>
      <c r="F79" s="357"/>
      <c r="G79" s="357" t="s">
        <v>236</v>
      </c>
      <c r="H79" s="357"/>
      <c r="I79" s="357"/>
      <c r="J79" s="167"/>
    </row>
    <row r="80" spans="1:16" s="27" customFormat="1" ht="162.5" customHeight="1">
      <c r="A80" s="28"/>
      <c r="B80" s="407" t="s">
        <v>316</v>
      </c>
      <c r="C80" s="408"/>
      <c r="D80" s="237" t="s">
        <v>231</v>
      </c>
      <c r="E80" s="237" t="s">
        <v>232</v>
      </c>
      <c r="F80" s="237" t="s">
        <v>220</v>
      </c>
      <c r="G80" s="237" t="s">
        <v>233</v>
      </c>
      <c r="H80" s="238" t="s">
        <v>238</v>
      </c>
      <c r="I80" s="238" t="s">
        <v>239</v>
      </c>
      <c r="J80" s="126"/>
      <c r="K80" s="77"/>
      <c r="L80" s="77"/>
      <c r="M80" s="77"/>
      <c r="N80" s="77"/>
      <c r="O80" s="77"/>
      <c r="P80" s="77"/>
    </row>
    <row r="81" spans="1:16" s="226" customFormat="1" ht="41.5">
      <c r="A81" s="226">
        <v>2</v>
      </c>
      <c r="B81" s="227" t="s">
        <v>209</v>
      </c>
      <c r="C81" s="133" t="s">
        <v>210</v>
      </c>
      <c r="D81" s="133"/>
      <c r="E81" s="133"/>
      <c r="F81" s="133"/>
      <c r="G81" s="228"/>
      <c r="H81" s="228"/>
      <c r="I81" s="228"/>
      <c r="K81" s="229"/>
      <c r="L81" s="230"/>
      <c r="M81" s="230"/>
      <c r="N81" s="230"/>
      <c r="O81" s="230"/>
      <c r="P81" s="230"/>
    </row>
    <row r="82" spans="1:16" s="2" customFormat="1" ht="39" hidden="1">
      <c r="A82" s="161"/>
      <c r="B82" s="383" t="s">
        <v>49</v>
      </c>
      <c r="C82" s="384"/>
      <c r="D82" s="384"/>
      <c r="E82" s="384"/>
      <c r="F82" s="384"/>
      <c r="G82" s="384"/>
      <c r="H82" s="384"/>
      <c r="I82" s="392"/>
      <c r="J82" s="163"/>
      <c r="K82" s="164"/>
      <c r="L82" s="163"/>
      <c r="M82" s="163"/>
      <c r="N82" s="163"/>
      <c r="O82" s="163"/>
      <c r="P82" s="163"/>
    </row>
    <row r="83" spans="1:16" s="2" customFormat="1" ht="39" hidden="1">
      <c r="A83" s="161"/>
      <c r="B83" s="169" t="s">
        <v>42</v>
      </c>
      <c r="C83" s="370" t="s">
        <v>73</v>
      </c>
      <c r="D83" s="371"/>
      <c r="E83" s="371"/>
      <c r="F83" s="371"/>
      <c r="G83" s="371"/>
      <c r="H83" s="371"/>
      <c r="I83" s="372"/>
      <c r="J83" s="163"/>
      <c r="K83" s="163"/>
      <c r="L83" s="163"/>
      <c r="M83" s="163"/>
      <c r="N83" s="163"/>
      <c r="O83" s="163"/>
      <c r="P83" s="163"/>
    </row>
    <row r="84" spans="1:16" s="2" customFormat="1" ht="71.5" hidden="1" customHeight="1">
      <c r="A84" s="161"/>
      <c r="B84" s="170" t="str">
        <f>$E$34</f>
        <v>GREENER PASTURES 19-6311 TCX</v>
      </c>
      <c r="C84" s="346" t="s">
        <v>204</v>
      </c>
      <c r="D84" s="347"/>
      <c r="E84" s="347"/>
      <c r="F84" s="347"/>
      <c r="G84" s="347"/>
      <c r="H84" s="347"/>
      <c r="I84" s="348"/>
      <c r="J84" s="163"/>
      <c r="K84" s="163"/>
      <c r="L84" s="163"/>
      <c r="M84" s="163"/>
      <c r="N84" s="163"/>
    </row>
    <row r="85" spans="1:16" s="2" customFormat="1" ht="195" hidden="1">
      <c r="A85" s="161"/>
      <c r="B85" s="170" t="str">
        <f>$E$37</f>
        <v>GREENER PASTURES 19-6311 TCX</v>
      </c>
      <c r="C85" s="349"/>
      <c r="D85" s="350"/>
      <c r="E85" s="350"/>
      <c r="F85" s="350"/>
      <c r="G85" s="350"/>
      <c r="H85" s="350"/>
      <c r="I85" s="351"/>
      <c r="J85" s="163"/>
      <c r="K85" s="163"/>
      <c r="L85" s="163"/>
      <c r="M85" s="163"/>
      <c r="N85" s="163"/>
    </row>
    <row r="86" spans="1:16" s="2" customFormat="1" ht="78" hidden="1">
      <c r="A86" s="161"/>
      <c r="B86" s="170" t="str">
        <f>B74</f>
        <v>DK GREEN</v>
      </c>
      <c r="C86" s="352"/>
      <c r="D86" s="353"/>
      <c r="E86" s="353"/>
      <c r="F86" s="353"/>
      <c r="G86" s="353"/>
      <c r="H86" s="353"/>
      <c r="I86" s="354"/>
      <c r="J86" s="163"/>
      <c r="K86" s="163"/>
      <c r="L86" s="163"/>
      <c r="M86" s="163"/>
      <c r="N86" s="163"/>
    </row>
    <row r="87" spans="1:16" s="2" customFormat="1" ht="39" hidden="1">
      <c r="A87" s="161"/>
      <c r="B87" s="383" t="s">
        <v>74</v>
      </c>
      <c r="C87" s="384"/>
      <c r="D87" s="385"/>
      <c r="E87" s="385"/>
      <c r="F87" s="385"/>
      <c r="G87" s="385"/>
      <c r="H87" s="385"/>
      <c r="I87" s="386"/>
      <c r="J87" s="163"/>
      <c r="K87" s="163"/>
    </row>
    <row r="88" spans="1:16" s="2" customFormat="1" ht="39" hidden="1">
      <c r="A88" s="161"/>
      <c r="B88" s="344" t="s">
        <v>58</v>
      </c>
      <c r="C88" s="345"/>
      <c r="D88" s="171" t="s">
        <v>72</v>
      </c>
      <c r="E88" s="171" t="s">
        <v>62</v>
      </c>
      <c r="F88" s="171" t="s">
        <v>10</v>
      </c>
      <c r="G88" s="171" t="s">
        <v>59</v>
      </c>
      <c r="H88" s="171" t="s">
        <v>60</v>
      </c>
      <c r="I88" s="171" t="s">
        <v>61</v>
      </c>
      <c r="J88" s="163"/>
    </row>
    <row r="89" spans="1:16" s="2" customFormat="1" ht="70" hidden="1" customHeight="1">
      <c r="A89" s="161"/>
      <c r="B89" s="344" t="s">
        <v>205</v>
      </c>
      <c r="C89" s="345"/>
      <c r="D89" s="362" t="s">
        <v>206</v>
      </c>
      <c r="E89" s="363"/>
      <c r="F89" s="363"/>
      <c r="G89" s="363"/>
      <c r="H89" s="363"/>
      <c r="I89" s="364"/>
      <c r="J89" s="163"/>
    </row>
    <row r="90" spans="1:16" s="2" customFormat="1" ht="179" hidden="1" customHeight="1">
      <c r="A90" s="161"/>
      <c r="B90" s="355" t="s">
        <v>199</v>
      </c>
      <c r="C90" s="356"/>
      <c r="D90" s="127"/>
      <c r="E90" s="127"/>
      <c r="F90" s="127"/>
      <c r="G90" s="127" t="s">
        <v>113</v>
      </c>
      <c r="H90" s="127"/>
      <c r="I90" s="127"/>
      <c r="J90" s="163"/>
    </row>
    <row r="91" spans="1:16" s="161" customFormat="1" ht="39">
      <c r="A91" s="161">
        <v>3</v>
      </c>
      <c r="B91" s="162" t="s">
        <v>200</v>
      </c>
      <c r="C91" s="3" t="s">
        <v>107</v>
      </c>
      <c r="D91" s="3"/>
      <c r="E91" s="3"/>
      <c r="F91" s="3"/>
      <c r="G91" s="163"/>
      <c r="H91" s="163"/>
      <c r="I91" s="163"/>
      <c r="J91" s="163"/>
      <c r="K91" s="164"/>
      <c r="L91" s="163"/>
      <c r="M91" s="163"/>
      <c r="N91" s="163"/>
      <c r="O91" s="163"/>
      <c r="P91" s="163"/>
    </row>
    <row r="92" spans="1:16" s="2" customFormat="1" ht="1.1499999999999999" hidden="1" customHeight="1">
      <c r="A92" s="161"/>
      <c r="B92" s="169" t="s">
        <v>42</v>
      </c>
      <c r="C92" s="370" t="s">
        <v>75</v>
      </c>
      <c r="D92" s="371"/>
      <c r="E92" s="371"/>
      <c r="F92" s="371"/>
      <c r="G92" s="371"/>
      <c r="H92" s="371"/>
      <c r="I92" s="372"/>
      <c r="J92" s="163"/>
      <c r="K92" s="163"/>
      <c r="L92" s="163"/>
      <c r="M92" s="163"/>
      <c r="N92" s="163"/>
      <c r="O92" s="163"/>
      <c r="P92" s="163"/>
    </row>
    <row r="93" spans="1:16" s="2" customFormat="1" ht="39" hidden="1" customHeight="1">
      <c r="A93" s="161"/>
      <c r="B93" s="172" t="str">
        <f>$E$34</f>
        <v>GREENER PASTURES 19-6311 TCX</v>
      </c>
      <c r="C93" s="373" t="s">
        <v>66</v>
      </c>
      <c r="D93" s="374"/>
      <c r="E93" s="374"/>
      <c r="F93" s="374"/>
      <c r="G93" s="374"/>
      <c r="H93" s="374"/>
      <c r="I93" s="375"/>
      <c r="J93" s="163"/>
      <c r="K93" s="163"/>
      <c r="L93" s="163"/>
      <c r="M93" s="163"/>
      <c r="N93" s="163"/>
    </row>
    <row r="94" spans="1:16" s="2" customFormat="1" ht="39" hidden="1" customHeight="1">
      <c r="A94" s="161"/>
      <c r="B94" s="172" t="e">
        <f>#REF!</f>
        <v>#REF!</v>
      </c>
      <c r="C94" s="341" t="s">
        <v>66</v>
      </c>
      <c r="D94" s="342"/>
      <c r="E94" s="342"/>
      <c r="F94" s="342"/>
      <c r="G94" s="342"/>
      <c r="H94" s="342"/>
      <c r="I94" s="343"/>
      <c r="J94" s="163"/>
      <c r="K94" s="163"/>
      <c r="L94" s="163"/>
      <c r="M94" s="163"/>
      <c r="N94" s="163"/>
    </row>
    <row r="95" spans="1:16" s="2" customFormat="1" ht="15.65" customHeight="1">
      <c r="A95" s="161"/>
      <c r="B95" s="161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</row>
    <row r="96" spans="1:16" s="2" customFormat="1" ht="40" customHeight="1">
      <c r="B96" s="366" t="s">
        <v>33</v>
      </c>
      <c r="C96" s="366"/>
      <c r="D96" s="366"/>
      <c r="E96" s="366"/>
      <c r="G96" s="163"/>
      <c r="M96" s="173"/>
      <c r="N96" s="174"/>
      <c r="O96" s="174"/>
      <c r="P96" s="173"/>
    </row>
    <row r="97" spans="1:16" s="2" customFormat="1" ht="35.25" customHeight="1">
      <c r="A97" s="161">
        <v>1</v>
      </c>
      <c r="B97" s="175" t="s">
        <v>87</v>
      </c>
      <c r="C97" s="161"/>
      <c r="D97" s="161"/>
      <c r="G97" s="163"/>
      <c r="M97" s="173"/>
      <c r="N97" s="174"/>
      <c r="O97" s="174"/>
      <c r="P97" s="173"/>
    </row>
    <row r="98" spans="1:16" s="2" customFormat="1" ht="35.25" customHeight="1">
      <c r="A98" s="161">
        <v>2</v>
      </c>
      <c r="B98" s="175" t="s">
        <v>70</v>
      </c>
      <c r="C98" s="161"/>
      <c r="D98" s="161"/>
      <c r="G98" s="163"/>
      <c r="M98" s="173"/>
      <c r="N98" s="174"/>
      <c r="O98" s="174"/>
      <c r="P98" s="173"/>
    </row>
    <row r="99" spans="1:16" s="2" customFormat="1" ht="35.25" customHeight="1">
      <c r="A99" s="161">
        <v>3</v>
      </c>
      <c r="B99" s="175" t="s">
        <v>71</v>
      </c>
      <c r="C99" s="161"/>
      <c r="D99" s="161"/>
      <c r="G99" s="163"/>
      <c r="M99" s="173"/>
      <c r="N99" s="174"/>
      <c r="O99" s="174"/>
      <c r="P99" s="173"/>
    </row>
    <row r="100" spans="1:16" s="160" customFormat="1" ht="35">
      <c r="A100" s="176"/>
      <c r="B100" s="177" t="s">
        <v>63</v>
      </c>
      <c r="C100" s="178" t="s">
        <v>72</v>
      </c>
      <c r="D100" s="178" t="s">
        <v>62</v>
      </c>
      <c r="E100" s="178" t="s">
        <v>10</v>
      </c>
      <c r="F100" s="178" t="s">
        <v>59</v>
      </c>
      <c r="G100" s="178" t="s">
        <v>60</v>
      </c>
      <c r="H100" s="178" t="s">
        <v>61</v>
      </c>
      <c r="I100" s="179" t="s">
        <v>11</v>
      </c>
      <c r="L100" s="180"/>
      <c r="M100" s="181"/>
      <c r="N100" s="181"/>
      <c r="O100" s="180"/>
    </row>
    <row r="101" spans="1:16" s="160" customFormat="1" ht="35">
      <c r="A101" s="176"/>
      <c r="B101" s="177" t="s">
        <v>64</v>
      </c>
      <c r="C101" s="182">
        <f>ROUNDUP(F29,0)</f>
        <v>11</v>
      </c>
      <c r="D101" s="182">
        <f t="shared" ref="D101:H101" si="47">ROUNDUP(G29,0)</f>
        <v>27</v>
      </c>
      <c r="E101" s="182">
        <f t="shared" si="47"/>
        <v>85</v>
      </c>
      <c r="F101" s="182">
        <f t="shared" si="47"/>
        <v>106</v>
      </c>
      <c r="G101" s="182">
        <f t="shared" si="47"/>
        <v>69</v>
      </c>
      <c r="H101" s="182">
        <f t="shared" si="47"/>
        <v>21</v>
      </c>
      <c r="I101" s="183">
        <f>SUM(C101:H101)</f>
        <v>319</v>
      </c>
      <c r="L101" s="180"/>
      <c r="M101" s="181"/>
      <c r="N101" s="181"/>
      <c r="O101" s="180"/>
    </row>
    <row r="102" spans="1:16" s="133" customFormat="1" ht="74.5" customHeight="1">
      <c r="A102" s="369"/>
      <c r="B102" s="369"/>
      <c r="C102" s="369"/>
      <c r="D102" s="369"/>
      <c r="E102" s="369"/>
      <c r="F102" s="369"/>
      <c r="G102" s="369"/>
      <c r="H102" s="369"/>
      <c r="I102" s="369"/>
      <c r="J102" s="369"/>
      <c r="K102" s="369"/>
      <c r="L102" s="369"/>
      <c r="M102" s="369"/>
      <c r="N102" s="369"/>
      <c r="O102" s="369"/>
      <c r="P102" s="369"/>
    </row>
    <row r="103" spans="1:16" s="9" customFormat="1" ht="32.5">
      <c r="A103" s="7"/>
      <c r="B103" s="130"/>
      <c r="C103" s="131"/>
      <c r="D103" s="131"/>
      <c r="E103" s="131"/>
      <c r="F103" s="131"/>
      <c r="G103" s="131"/>
      <c r="H103" s="131"/>
      <c r="I103" s="132"/>
      <c r="L103" s="78"/>
      <c r="M103" s="79"/>
      <c r="N103" s="79"/>
      <c r="O103" s="78"/>
    </row>
    <row r="105" spans="1:16" ht="71">
      <c r="A105" s="365"/>
      <c r="B105" s="365"/>
      <c r="C105" s="365"/>
      <c r="D105" s="365"/>
      <c r="E105" s="365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  <c r="P105" s="365"/>
    </row>
    <row r="106" spans="1:16" ht="47.5">
      <c r="A106" s="114"/>
      <c r="B106" s="113"/>
      <c r="C106" s="114"/>
      <c r="D106" s="114"/>
      <c r="E106" s="114"/>
      <c r="F106" s="114"/>
      <c r="G106" s="115"/>
      <c r="H106" s="114"/>
      <c r="I106" s="114"/>
      <c r="J106" s="114"/>
      <c r="K106" s="114"/>
      <c r="L106" s="114"/>
      <c r="M106" s="114"/>
      <c r="N106" s="114"/>
      <c r="O106" s="114"/>
      <c r="P106" s="114"/>
    </row>
  </sheetData>
  <mergeCells count="104">
    <mergeCell ref="C92:I92"/>
    <mergeCell ref="C93:I93"/>
    <mergeCell ref="C94:I94"/>
    <mergeCell ref="B96:E96"/>
    <mergeCell ref="A102:P102"/>
    <mergeCell ref="A105:P105"/>
    <mergeCell ref="C84:I86"/>
    <mergeCell ref="B87:I87"/>
    <mergeCell ref="B88:C88"/>
    <mergeCell ref="B89:C89"/>
    <mergeCell ref="D89:I89"/>
    <mergeCell ref="B90:C90"/>
    <mergeCell ref="B79:C79"/>
    <mergeCell ref="D79:F79"/>
    <mergeCell ref="G79:I79"/>
    <mergeCell ref="B80:C80"/>
    <mergeCell ref="B82:I82"/>
    <mergeCell ref="C83:I83"/>
    <mergeCell ref="B75:I75"/>
    <mergeCell ref="B76:C76"/>
    <mergeCell ref="B77:C77"/>
    <mergeCell ref="D77:F77"/>
    <mergeCell ref="G77:I77"/>
    <mergeCell ref="B78:C78"/>
    <mergeCell ref="J69:M69"/>
    <mergeCell ref="C70:J70"/>
    <mergeCell ref="B71:I71"/>
    <mergeCell ref="C72:I72"/>
    <mergeCell ref="C73:I73"/>
    <mergeCell ref="C74:I74"/>
    <mergeCell ref="B65:E65"/>
    <mergeCell ref="H65:I65"/>
    <mergeCell ref="B66:E66"/>
    <mergeCell ref="H66:I66"/>
    <mergeCell ref="B67:E67"/>
    <mergeCell ref="H67:I67"/>
    <mergeCell ref="B62:E62"/>
    <mergeCell ref="H62:I62"/>
    <mergeCell ref="B63:E63"/>
    <mergeCell ref="H63:I63"/>
    <mergeCell ref="B64:E64"/>
    <mergeCell ref="H64:I64"/>
    <mergeCell ref="B59:E59"/>
    <mergeCell ref="H59:I59"/>
    <mergeCell ref="B60:E60"/>
    <mergeCell ref="H60:I60"/>
    <mergeCell ref="B61:E61"/>
    <mergeCell ref="H61:I61"/>
    <mergeCell ref="B56:E56"/>
    <mergeCell ref="H56:I56"/>
    <mergeCell ref="B57:E57"/>
    <mergeCell ref="H57:I57"/>
    <mergeCell ref="B58:E58"/>
    <mergeCell ref="H58:I58"/>
    <mergeCell ref="B51:E51"/>
    <mergeCell ref="H51:I51"/>
    <mergeCell ref="B52:E52"/>
    <mergeCell ref="H52:I52"/>
    <mergeCell ref="A55:E55"/>
    <mergeCell ref="H55:I55"/>
    <mergeCell ref="B48:E48"/>
    <mergeCell ref="H48:I48"/>
    <mergeCell ref="B49:E49"/>
    <mergeCell ref="H49:I49"/>
    <mergeCell ref="B50:E50"/>
    <mergeCell ref="H50:I50"/>
    <mergeCell ref="B45:E45"/>
    <mergeCell ref="H45:I45"/>
    <mergeCell ref="B46:E46"/>
    <mergeCell ref="H46:I46"/>
    <mergeCell ref="B47:E47"/>
    <mergeCell ref="H47:I47"/>
    <mergeCell ref="B42:E42"/>
    <mergeCell ref="H42:I42"/>
    <mergeCell ref="B43:E43"/>
    <mergeCell ref="H43:I43"/>
    <mergeCell ref="B44:E44"/>
    <mergeCell ref="H44:I44"/>
    <mergeCell ref="B38:C38"/>
    <mergeCell ref="M38:P38"/>
    <mergeCell ref="A40:E40"/>
    <mergeCell ref="H40:I40"/>
    <mergeCell ref="B41:E41"/>
    <mergeCell ref="H41:I41"/>
    <mergeCell ref="B35:C35"/>
    <mergeCell ref="M35:P35"/>
    <mergeCell ref="B37:C37"/>
    <mergeCell ref="M37:P37"/>
    <mergeCell ref="G4:L8"/>
    <mergeCell ref="D8:F8"/>
    <mergeCell ref="D11:F11"/>
    <mergeCell ref="L11:P11"/>
    <mergeCell ref="B13:F13"/>
    <mergeCell ref="A32:C32"/>
    <mergeCell ref="M32:P32"/>
    <mergeCell ref="A1:L3"/>
    <mergeCell ref="M1:N1"/>
    <mergeCell ref="O1:P1"/>
    <mergeCell ref="M2:N2"/>
    <mergeCell ref="O2:P2"/>
    <mergeCell ref="M3:N3"/>
    <mergeCell ref="O3:P3"/>
    <mergeCell ref="B34:C34"/>
    <mergeCell ref="M34:P34"/>
  </mergeCells>
  <printOptions horizontalCentered="1"/>
  <pageMargins left="0.25" right="0.25" top="0.75" bottom="0.75" header="0.3" footer="0.3"/>
  <pageSetup paperSize="9" scale="33" fitToHeight="0" orientation="portrait" r:id="rId1"/>
  <headerFooter>
    <oddHeader>&amp;L&amp;G&amp;R&amp;"Euclid Circular A SemiBold,Regular"&amp;26[CUTTING DOCKET]</oddHeader>
    <oddFooter>&amp;L&amp;"Euclid Circular A SemiBold,Regular"&amp;22[UA]&amp;"-,Regular"&amp;11
&amp;G&amp;R&amp;G</oddFooter>
  </headerFooter>
  <rowBreaks count="2" manualBreakCount="2">
    <brk id="52" max="15" man="1"/>
    <brk id="95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34"/>
  <sheetViews>
    <sheetView view="pageBreakPreview" topLeftCell="A22" zoomScale="30" zoomScaleNormal="55" zoomScaleSheetLayoutView="30" zoomScalePageLayoutView="25" workbookViewId="0">
      <selection activeCell="C1" sqref="C1:C1048576"/>
    </sheetView>
  </sheetViews>
  <sheetFormatPr defaultColWidth="9.26953125" defaultRowHeight="24"/>
  <cols>
    <col min="1" max="1" width="57.54296875" style="102" customWidth="1"/>
    <col min="2" max="2" width="255.453125" style="103" customWidth="1"/>
    <col min="3" max="3" width="255.453125" style="103" hidden="1" customWidth="1"/>
    <col min="4" max="16384" width="9.26953125" style="103"/>
  </cols>
  <sheetData>
    <row r="1" spans="1:10" s="91" customFormat="1" ht="65">
      <c r="A1" s="89" t="s">
        <v>34</v>
      </c>
      <c r="B1" s="90"/>
      <c r="C1" s="90"/>
    </row>
    <row r="2" spans="1:10" s="95" customFormat="1" ht="37.5" customHeight="1">
      <c r="A2" s="98" t="str">
        <f>'1. CUTTING DOCKET'!B6</f>
        <v xml:space="preserve">JOB NUMBER:  </v>
      </c>
      <c r="B2" s="98" t="str">
        <f>'1. CUTTING DOCKET'!D6</f>
        <v>G10  FW24   G2669</v>
      </c>
      <c r="C2" s="98" t="str">
        <f>B2</f>
        <v>G10  FW24   G2669</v>
      </c>
    </row>
    <row r="3" spans="1:10" s="95" customFormat="1" ht="37.5" customHeight="1">
      <c r="A3" s="184" t="str">
        <f>'1. CUTTING DOCKET'!B7</f>
        <v xml:space="preserve">STYLE NUMBER: </v>
      </c>
      <c r="B3" s="184" t="str">
        <f>'1. CUTTING DOCKET'!D7</f>
        <v>G10AHD137</v>
      </c>
      <c r="C3" s="98" t="str">
        <f t="shared" ref="C3:C4" si="0">B3</f>
        <v>G10AHD137</v>
      </c>
    </row>
    <row r="4" spans="1:10" s="95" customFormat="1" ht="37.5" customHeight="1">
      <c r="A4" s="184" t="str">
        <f>'1. CUTTING DOCKET'!B8</f>
        <v xml:space="preserve">STYLE NAME : </v>
      </c>
      <c r="B4" s="184" t="str">
        <f>'1. CUTTING DOCKET'!D8</f>
        <v xml:space="preserve">DISORDER  HOODIE </v>
      </c>
      <c r="C4" s="98" t="str">
        <f t="shared" si="0"/>
        <v xml:space="preserve">DISORDER  HOODIE </v>
      </c>
    </row>
    <row r="5" spans="1:10" s="91" customFormat="1" ht="41.5">
      <c r="A5" s="92"/>
      <c r="B5" s="93" t="str">
        <f>'1. CUTTING DOCKET'!D21</f>
        <v>BLACK</v>
      </c>
      <c r="C5" s="93" t="str">
        <f>'1. CUTTING DOCKET'!D24</f>
        <v>GREEN</v>
      </c>
    </row>
    <row r="6" spans="1:10" s="95" customFormat="1" ht="41.5">
      <c r="A6" s="94" t="s">
        <v>35</v>
      </c>
      <c r="B6" s="94" t="str">
        <f>'1. CUTTING DOCKET'!E37</f>
        <v>JET BLACK 19-0303</v>
      </c>
      <c r="C6" s="94" t="str">
        <f>'1. CUTTING DOCKET'!E35</f>
        <v>GREENER PASTURES 19-6311 TCX</v>
      </c>
    </row>
    <row r="7" spans="1:10" s="95" customFormat="1" ht="55" customHeight="1">
      <c r="A7" s="96" t="s">
        <v>36</v>
      </c>
      <c r="B7" s="418" t="str">
        <f>'1. CUTTING DOCKET'!B34:C34</f>
        <v>BRUSH FLEECE 80%COTTON 20%POLY 370GSM</v>
      </c>
      <c r="C7" s="419"/>
    </row>
    <row r="8" spans="1:10" s="95" customFormat="1" ht="301" customHeight="1">
      <c r="A8" s="420" t="str">
        <f>'1. CUTTING DOCKET'!D34</f>
        <v>VẢI CHÍNH</v>
      </c>
      <c r="B8" s="424"/>
      <c r="C8" s="128"/>
      <c r="J8" s="98"/>
    </row>
    <row r="9" spans="1:10" s="95" customFormat="1" ht="61.5" customHeight="1">
      <c r="A9" s="421"/>
      <c r="B9" s="425"/>
      <c r="C9" s="116"/>
      <c r="J9" s="98"/>
    </row>
    <row r="10" spans="1:10" s="95" customFormat="1" ht="91.5" customHeight="1">
      <c r="A10" s="94" t="str">
        <f>'1. CUTTING DOCKET'!B35</f>
        <v>100%COTTON RIB 1x1 _430GSM</v>
      </c>
      <c r="B10" s="125" t="str">
        <f>B6</f>
        <v>JET BLACK 19-0303</v>
      </c>
      <c r="C10" s="94" t="str">
        <f>'1. CUTTING DOCKET'!E35</f>
        <v>GREENER PASTURES 19-6311 TCX</v>
      </c>
    </row>
    <row r="11" spans="1:10" s="95" customFormat="1" ht="296" customHeight="1">
      <c r="A11" s="420" t="str">
        <f>'1. CUTTING DOCKET'!D35</f>
        <v>LAI TAY, LAI ÁO</v>
      </c>
      <c r="B11" s="426"/>
      <c r="C11" s="422"/>
    </row>
    <row r="12" spans="1:10" s="95" customFormat="1" ht="150.65" hidden="1" customHeight="1">
      <c r="A12" s="421"/>
      <c r="B12" s="427"/>
      <c r="C12" s="423"/>
    </row>
    <row r="13" spans="1:10" s="95" customFormat="1" ht="65.5" customHeight="1">
      <c r="A13" s="94" t="s">
        <v>53</v>
      </c>
      <c r="B13" s="124" t="str">
        <f>'1. CUTTING DOCKET'!F41</f>
        <v>JET BLACK</v>
      </c>
      <c r="C13" s="99" t="str">
        <f>'1. CUTTING DOCKET'!F42</f>
        <v>GREENER
PASTURES</v>
      </c>
    </row>
    <row r="14" spans="1:10" s="95" customFormat="1" ht="78.5" customHeight="1">
      <c r="A14" s="97" t="str">
        <f>'1. CUTTING DOCKET'!B41</f>
        <v>CHỈ 40/2 MAY CHÍNH + VẮT SỔ</v>
      </c>
      <c r="B14" s="235" t="str">
        <f>'1. CUTTING DOCKET'!G41</f>
        <v>BLACK 1500</v>
      </c>
      <c r="C14" s="235" t="str">
        <f>'1. CUTTING DOCKET'!G42</f>
        <v>GR7069</v>
      </c>
    </row>
    <row r="15" spans="1:10" s="95" customFormat="1" ht="66.650000000000006" customHeight="1">
      <c r="A15" s="94" t="str">
        <f>A13</f>
        <v>CHỈ</v>
      </c>
      <c r="B15" s="411" t="str">
        <f>'1. CUTTING DOCKET'!$F$44</f>
        <v>YELLOW</v>
      </c>
      <c r="C15" s="412"/>
    </row>
    <row r="16" spans="1:10" s="95" customFormat="1" ht="60" customHeight="1">
      <c r="A16" s="97" t="str">
        <f>'1. CUTTING DOCKET'!$B$44</f>
        <v>CHỈ 40/2 MAY NHÃN</v>
      </c>
      <c r="B16" s="413" t="str">
        <f>'1. CUTTING DOCKET'!G43</f>
        <v>YE1799</v>
      </c>
      <c r="C16" s="414"/>
    </row>
    <row r="17" spans="1:3" s="95" customFormat="1" ht="66.650000000000006" customHeight="1">
      <c r="A17" s="94" t="str">
        <f>'1. CUTTING DOCKET'!$B$48</f>
        <v>NHÃN CỜ W 0.3” x H0.75”</v>
      </c>
      <c r="B17" s="411" t="str">
        <f>'1. CUTTING DOCKET'!$F$48</f>
        <v>YELLOW</v>
      </c>
      <c r="C17" s="412"/>
    </row>
    <row r="18" spans="1:3" s="95" customFormat="1" ht="260.5" customHeight="1">
      <c r="A18" s="100" t="s">
        <v>222</v>
      </c>
      <c r="B18" s="413"/>
      <c r="C18" s="414"/>
    </row>
    <row r="19" spans="1:3" s="95" customFormat="1" ht="196" customHeight="1">
      <c r="A19" s="94" t="str">
        <f>'1. CUTTING DOCKET'!$B$46</f>
        <v>NHÃN THÀNH PHẦN 80%COTTON 20%POLY (CÓ THÊM CHỮ TIẾNG TRUNG)</v>
      </c>
      <c r="B19" s="415" t="str">
        <f>'1. CUTTING DOCKET'!$F$46</f>
        <v>WHITE</v>
      </c>
      <c r="C19" s="415"/>
    </row>
    <row r="20" spans="1:3" s="95" customFormat="1" ht="335.5" customHeight="1">
      <c r="A20" s="100" t="s">
        <v>223</v>
      </c>
      <c r="B20" s="416"/>
      <c r="C20" s="417"/>
    </row>
    <row r="21" spans="1:3" s="95" customFormat="1" ht="114" customHeight="1">
      <c r="A21" s="94" t="str">
        <f>'1. CUTTING DOCKET'!$B$50</f>
        <v>NHÃN CHÍNH 60mm x 24mm</v>
      </c>
      <c r="B21" s="415" t="str">
        <f>'1. CUTTING DOCKET'!$F$50</f>
        <v>YELLOW</v>
      </c>
      <c r="C21" s="415"/>
    </row>
    <row r="22" spans="1:3" s="95" customFormat="1" ht="273" customHeight="1">
      <c r="A22" s="100" t="s">
        <v>110</v>
      </c>
      <c r="B22" s="430"/>
      <c r="C22" s="431"/>
    </row>
    <row r="23" spans="1:3" s="95" customFormat="1" ht="83">
      <c r="A23" s="94" t="str">
        <f>'1. CUTTING DOCKET'!$B$52</f>
        <v xml:space="preserve"> NHÃN SIZE 37mm x 13mm</v>
      </c>
      <c r="B23" s="411" t="str">
        <f>'1. CUTTING DOCKET'!$F$52</f>
        <v>YELLOW</v>
      </c>
      <c r="C23" s="412"/>
    </row>
    <row r="24" spans="1:3" s="95" customFormat="1" ht="219.5" customHeight="1">
      <c r="A24" s="100" t="s">
        <v>98</v>
      </c>
      <c r="B24" s="416"/>
      <c r="C24" s="417"/>
    </row>
    <row r="25" spans="1:3" s="95" customFormat="1" ht="118.5" customHeight="1">
      <c r="A25" s="94" t="str">
        <f>'1. CUTTING DOCKET'!B56</f>
        <v>STICKER POLYBAG</v>
      </c>
      <c r="B25" s="411" t="str">
        <f>'1. CUTTING DOCKET'!F56</f>
        <v>WHITE</v>
      </c>
      <c r="C25" s="412"/>
    </row>
    <row r="26" spans="1:3" s="95" customFormat="1" ht="366" customHeight="1">
      <c r="A26" s="100" t="s">
        <v>99</v>
      </c>
      <c r="B26" s="432" t="s">
        <v>109</v>
      </c>
      <c r="C26" s="433"/>
    </row>
    <row r="27" spans="1:3" s="95" customFormat="1" ht="97" customHeight="1">
      <c r="A27" s="94" t="s">
        <v>94</v>
      </c>
      <c r="B27" s="411" t="s">
        <v>40</v>
      </c>
      <c r="C27" s="412"/>
    </row>
    <row r="28" spans="1:3" s="95" customFormat="1" ht="278.14999999999998" customHeight="1">
      <c r="A28" s="97" t="s">
        <v>103</v>
      </c>
      <c r="B28" s="428"/>
      <c r="C28" s="429"/>
    </row>
    <row r="29" spans="1:3" s="95" customFormat="1" ht="117" customHeight="1">
      <c r="A29" s="94" t="str">
        <f>'1. CUTTING DOCKET'!B62</f>
        <v>BIG POLY BAG 100cmx120cm</v>
      </c>
      <c r="B29" s="411" t="s">
        <v>95</v>
      </c>
      <c r="C29" s="412"/>
    </row>
    <row r="30" spans="1:3" s="95" customFormat="1" ht="183" customHeight="1">
      <c r="A30" s="97" t="s">
        <v>104</v>
      </c>
      <c r="B30" s="428"/>
      <c r="C30" s="429"/>
    </row>
    <row r="31" spans="1:3" s="95" customFormat="1" ht="120.65" customHeight="1">
      <c r="A31" s="94" t="str">
        <f>'1. CUTTING DOCKET'!B58</f>
        <v>BAO NYLON 14"X16", CÓ LOGO</v>
      </c>
      <c r="B31" s="411" t="str">
        <f>'1. CUTTING DOCKET'!F58</f>
        <v>CLEAR</v>
      </c>
      <c r="C31" s="412"/>
    </row>
    <row r="32" spans="1:3" s="95" customFormat="1" ht="289.5" customHeight="1">
      <c r="A32" s="97" t="s">
        <v>105</v>
      </c>
      <c r="B32" s="428"/>
      <c r="C32" s="429"/>
    </row>
    <row r="33" spans="1:3" s="95" customFormat="1" ht="114" customHeight="1">
      <c r="A33" s="101" t="s">
        <v>106</v>
      </c>
      <c r="B33" s="418" t="s">
        <v>57</v>
      </c>
      <c r="C33" s="419"/>
    </row>
    <row r="34" spans="1:3" s="95" customFormat="1" ht="358" customHeight="1">
      <c r="A34" s="97" t="s">
        <v>314</v>
      </c>
      <c r="B34" s="428"/>
      <c r="C34" s="429"/>
    </row>
  </sheetData>
  <mergeCells count="26">
    <mergeCell ref="B25:C25"/>
    <mergeCell ref="B21:C21"/>
    <mergeCell ref="B22:C22"/>
    <mergeCell ref="B32:C32"/>
    <mergeCell ref="B26:C26"/>
    <mergeCell ref="B23:C23"/>
    <mergeCell ref="B24:C24"/>
    <mergeCell ref="B34:C34"/>
    <mergeCell ref="B31:C31"/>
    <mergeCell ref="B33:C33"/>
    <mergeCell ref="B27:C27"/>
    <mergeCell ref="B28:C28"/>
    <mergeCell ref="B29:C29"/>
    <mergeCell ref="B30:C30"/>
    <mergeCell ref="A8:A9"/>
    <mergeCell ref="A11:A12"/>
    <mergeCell ref="C11:C12"/>
    <mergeCell ref="B8:B9"/>
    <mergeCell ref="B11:B12"/>
    <mergeCell ref="B15:C15"/>
    <mergeCell ref="B16:C16"/>
    <mergeCell ref="B19:C19"/>
    <mergeCell ref="B20:C20"/>
    <mergeCell ref="B7:C7"/>
    <mergeCell ref="B17:C17"/>
    <mergeCell ref="B18:C18"/>
  </mergeCells>
  <printOptions horizontalCentered="1"/>
  <pageMargins left="0" right="0" top="0.75" bottom="0.75" header="0.3" footer="0.3"/>
  <pageSetup paperSize="9" scale="31" fitToHeight="0" orientation="portrait" r:id="rId1"/>
  <headerFooter>
    <oddHeader>&amp;L&amp;G&amp;R&amp;"Euclid Circular A SemiBold,Regular"&amp;36[TRIMS CARD]</oddHeader>
    <oddFooter>&amp;L&amp;"Euclid Circular A SemiBold,Regular"&amp;36[UA]&amp;"-,Regular"&amp;11
&amp;G&amp;R&amp;G</oddFooter>
  </headerFooter>
  <rowBreaks count="2" manualBreakCount="2">
    <brk id="20" max="2" man="1"/>
    <brk id="30" max="2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91CA0-2D72-4466-84CF-2CD0EFE7CCF4}">
  <sheetPr>
    <pageSetUpPr fitToPage="1"/>
  </sheetPr>
  <dimension ref="A1:L37"/>
  <sheetViews>
    <sheetView tabSelected="1" topLeftCell="A15" zoomScale="80" zoomScaleNormal="80" workbookViewId="0">
      <selection activeCell="E21" sqref="E21"/>
    </sheetView>
  </sheetViews>
  <sheetFormatPr defaultRowHeight="18.5"/>
  <cols>
    <col min="1" max="1" width="13" style="195" customWidth="1"/>
    <col min="2" max="2" width="36.453125" style="195" customWidth="1"/>
    <col min="3" max="3" width="28.81640625" style="195" customWidth="1"/>
    <col min="4" max="6" width="13.26953125" style="195" customWidth="1"/>
    <col min="7" max="7" width="13.26953125" style="225" customWidth="1"/>
    <col min="8" max="10" width="13.26953125" style="195" customWidth="1"/>
    <col min="11" max="11" width="18.08984375" style="195" customWidth="1"/>
    <col min="12" max="12" width="44" style="195" hidden="1" customWidth="1"/>
    <col min="13" max="16384" width="8.7265625" style="195"/>
  </cols>
  <sheetData>
    <row r="1" spans="1:12" ht="21.5">
      <c r="A1" s="189" t="s">
        <v>114</v>
      </c>
      <c r="B1" s="190" t="s">
        <v>324</v>
      </c>
      <c r="C1" s="191"/>
      <c r="D1" s="192" t="s">
        <v>115</v>
      </c>
      <c r="E1" s="193">
        <v>45730</v>
      </c>
      <c r="F1" s="194"/>
      <c r="G1" s="191"/>
      <c r="H1" s="434"/>
      <c r="I1" s="435"/>
      <c r="J1" s="435"/>
      <c r="K1" s="436"/>
    </row>
    <row r="2" spans="1:12" ht="19" customHeight="1">
      <c r="A2" s="443" t="s">
        <v>116</v>
      </c>
      <c r="B2" s="190" t="s">
        <v>325</v>
      </c>
      <c r="C2" s="191"/>
      <c r="D2" s="192" t="s">
        <v>201</v>
      </c>
      <c r="E2" s="196" t="s">
        <v>202</v>
      </c>
      <c r="F2" s="194"/>
      <c r="G2" s="191"/>
      <c r="H2" s="437"/>
      <c r="I2" s="438"/>
      <c r="J2" s="438"/>
      <c r="K2" s="439"/>
    </row>
    <row r="3" spans="1:12" ht="19" customHeight="1">
      <c r="A3" s="443"/>
      <c r="B3" s="190"/>
      <c r="C3" s="191"/>
      <c r="D3" s="192"/>
      <c r="E3" s="196"/>
      <c r="F3" s="194"/>
      <c r="G3" s="191"/>
      <c r="H3" s="437"/>
      <c r="I3" s="438"/>
      <c r="J3" s="438"/>
      <c r="K3" s="439"/>
    </row>
    <row r="4" spans="1:12" ht="19" customHeight="1">
      <c r="A4" s="443"/>
      <c r="B4" s="190"/>
      <c r="C4" s="191"/>
      <c r="D4" s="192" t="s">
        <v>117</v>
      </c>
      <c r="E4" s="191"/>
      <c r="F4" s="194"/>
      <c r="G4" s="191"/>
      <c r="H4" s="437"/>
      <c r="I4" s="438"/>
      <c r="J4" s="438"/>
      <c r="K4" s="439"/>
    </row>
    <row r="5" spans="1:12" ht="18.5" customHeight="1">
      <c r="A5" s="189" t="s">
        <v>118</v>
      </c>
      <c r="B5" s="191"/>
      <c r="C5" s="191"/>
      <c r="D5" s="192" t="s">
        <v>119</v>
      </c>
      <c r="E5" s="191"/>
      <c r="F5" s="194"/>
      <c r="G5" s="191"/>
      <c r="H5" s="437"/>
      <c r="I5" s="438"/>
      <c r="J5" s="438"/>
      <c r="K5" s="439"/>
    </row>
    <row r="6" spans="1:12" ht="22" thickBot="1">
      <c r="A6" s="189"/>
      <c r="B6" s="197"/>
      <c r="C6" s="197"/>
      <c r="D6" s="192"/>
      <c r="E6" s="191"/>
      <c r="F6" s="194"/>
      <c r="G6" s="191"/>
      <c r="H6" s="440"/>
      <c r="I6" s="441"/>
      <c r="J6" s="441"/>
      <c r="K6" s="442"/>
    </row>
    <row r="7" spans="1:12" ht="22" thickBot="1">
      <c r="A7" s="198"/>
      <c r="B7" s="199"/>
      <c r="C7" s="199"/>
      <c r="D7" s="200" t="s">
        <v>207</v>
      </c>
      <c r="E7" s="201"/>
      <c r="F7" s="201"/>
      <c r="G7" s="202"/>
      <c r="H7" s="201"/>
      <c r="I7" s="201"/>
      <c r="J7" s="201"/>
      <c r="K7" s="203"/>
    </row>
    <row r="8" spans="1:12" ht="19" thickTop="1">
      <c r="A8" s="444"/>
      <c r="B8" s="445"/>
      <c r="C8" s="445"/>
      <c r="D8" s="445"/>
      <c r="E8" s="445"/>
      <c r="F8" s="445"/>
      <c r="G8" s="445"/>
      <c r="H8" s="445"/>
      <c r="I8" s="445"/>
      <c r="J8" s="445"/>
      <c r="K8" s="446"/>
    </row>
    <row r="9" spans="1:12" ht="43">
      <c r="A9" s="204" t="s">
        <v>120</v>
      </c>
      <c r="B9" s="189" t="s">
        <v>121</v>
      </c>
      <c r="C9" s="191"/>
      <c r="D9" s="204" t="s">
        <v>72</v>
      </c>
      <c r="E9" s="204" t="s">
        <v>62</v>
      </c>
      <c r="F9" s="204" t="s">
        <v>10</v>
      </c>
      <c r="G9" s="205" t="s">
        <v>59</v>
      </c>
      <c r="H9" s="204" t="s">
        <v>60</v>
      </c>
      <c r="I9" s="204" t="s">
        <v>61</v>
      </c>
      <c r="J9" s="204" t="s">
        <v>122</v>
      </c>
      <c r="K9" s="204" t="s">
        <v>123</v>
      </c>
      <c r="L9" s="206" t="s">
        <v>124</v>
      </c>
    </row>
    <row r="10" spans="1:12" ht="42" customHeight="1">
      <c r="A10" s="204" t="s">
        <v>125</v>
      </c>
      <c r="B10" s="194" t="s">
        <v>126</v>
      </c>
      <c r="C10" s="194" t="s">
        <v>127</v>
      </c>
      <c r="D10" s="207">
        <v>24</v>
      </c>
      <c r="E10" s="207">
        <v>26</v>
      </c>
      <c r="F10" s="207">
        <v>28</v>
      </c>
      <c r="G10" s="205">
        <v>29</v>
      </c>
      <c r="H10" s="207">
        <v>30</v>
      </c>
      <c r="I10" s="207">
        <v>31</v>
      </c>
      <c r="J10" s="208"/>
      <c r="K10" s="207">
        <v>0.5</v>
      </c>
    </row>
    <row r="11" spans="1:12" ht="42" customHeight="1">
      <c r="A11" s="204" t="s">
        <v>128</v>
      </c>
      <c r="B11" s="194" t="s">
        <v>129</v>
      </c>
      <c r="C11" s="194" t="s">
        <v>130</v>
      </c>
      <c r="D11" s="207">
        <v>20.5</v>
      </c>
      <c r="E11" s="209">
        <v>22</v>
      </c>
      <c r="F11" s="207">
        <v>23.5</v>
      </c>
      <c r="G11" s="205">
        <v>25</v>
      </c>
      <c r="H11" s="207">
        <v>26.5</v>
      </c>
      <c r="I11" s="209">
        <v>28</v>
      </c>
      <c r="J11" s="207">
        <v>1.5</v>
      </c>
      <c r="K11" s="207">
        <v>0.5</v>
      </c>
      <c r="L11" s="210"/>
    </row>
    <row r="12" spans="1:12" ht="42" customHeight="1">
      <c r="A12" s="204"/>
      <c r="B12" s="194" t="s">
        <v>131</v>
      </c>
      <c r="C12" s="194" t="s">
        <v>132</v>
      </c>
      <c r="D12" s="207">
        <v>19.5</v>
      </c>
      <c r="E12" s="209">
        <v>21</v>
      </c>
      <c r="F12" s="207">
        <v>22.5</v>
      </c>
      <c r="G12" s="205">
        <v>24</v>
      </c>
      <c r="H12" s="207">
        <v>25.5</v>
      </c>
      <c r="I12" s="209">
        <v>27</v>
      </c>
      <c r="J12" s="207">
        <v>1.5</v>
      </c>
      <c r="K12" s="207">
        <v>0.5</v>
      </c>
      <c r="L12" s="210"/>
    </row>
    <row r="13" spans="1:12" ht="42" customHeight="1">
      <c r="A13" s="204" t="s">
        <v>133</v>
      </c>
      <c r="B13" s="194" t="s">
        <v>134</v>
      </c>
      <c r="C13" s="194" t="s">
        <v>135</v>
      </c>
      <c r="D13" s="207">
        <v>17</v>
      </c>
      <c r="E13" s="207">
        <v>18.5</v>
      </c>
      <c r="F13" s="207">
        <v>20</v>
      </c>
      <c r="G13" s="211">
        <v>21.5</v>
      </c>
      <c r="H13" s="207">
        <v>23</v>
      </c>
      <c r="I13" s="207">
        <v>24.5</v>
      </c>
      <c r="J13" s="207">
        <v>1.5</v>
      </c>
      <c r="K13" s="207">
        <v>0.5</v>
      </c>
      <c r="L13" s="210"/>
    </row>
    <row r="14" spans="1:12" ht="42" customHeight="1">
      <c r="A14" s="204" t="s">
        <v>136</v>
      </c>
      <c r="B14" s="194" t="s">
        <v>137</v>
      </c>
      <c r="C14" s="194" t="s">
        <v>138</v>
      </c>
      <c r="D14" s="207">
        <v>22.5</v>
      </c>
      <c r="E14" s="207">
        <v>23</v>
      </c>
      <c r="F14" s="207">
        <v>23.5</v>
      </c>
      <c r="G14" s="211">
        <v>24</v>
      </c>
      <c r="H14" s="207">
        <v>24.5</v>
      </c>
      <c r="I14" s="207">
        <v>25</v>
      </c>
      <c r="J14" s="207"/>
      <c r="K14" s="207">
        <v>0.375</v>
      </c>
      <c r="L14" s="210" t="s">
        <v>208</v>
      </c>
    </row>
    <row r="15" spans="1:12" ht="42" customHeight="1">
      <c r="A15" s="204" t="s">
        <v>139</v>
      </c>
      <c r="B15" s="194" t="s">
        <v>140</v>
      </c>
      <c r="C15" s="194" t="s">
        <v>141</v>
      </c>
      <c r="D15" s="207">
        <v>19.25</v>
      </c>
      <c r="E15" s="207">
        <v>20.25</v>
      </c>
      <c r="F15" s="207">
        <v>21.25</v>
      </c>
      <c r="G15" s="211">
        <v>22.25</v>
      </c>
      <c r="H15" s="207">
        <v>23.25</v>
      </c>
      <c r="I15" s="207">
        <v>24.25</v>
      </c>
      <c r="J15" s="207">
        <v>1</v>
      </c>
      <c r="K15" s="208">
        <v>0.375</v>
      </c>
      <c r="L15" s="447"/>
    </row>
    <row r="16" spans="1:12" ht="42" customHeight="1">
      <c r="A16" s="204" t="s">
        <v>142</v>
      </c>
      <c r="B16" s="194" t="s">
        <v>143</v>
      </c>
      <c r="C16" s="194" t="s">
        <v>144</v>
      </c>
      <c r="D16" s="207">
        <v>18</v>
      </c>
      <c r="E16" s="207">
        <v>19</v>
      </c>
      <c r="F16" s="207">
        <v>20</v>
      </c>
      <c r="G16" s="211">
        <v>21</v>
      </c>
      <c r="H16" s="207">
        <v>22</v>
      </c>
      <c r="I16" s="207">
        <v>23</v>
      </c>
      <c r="J16" s="207">
        <v>1</v>
      </c>
      <c r="K16" s="208">
        <v>0.375</v>
      </c>
      <c r="L16" s="447"/>
    </row>
    <row r="17" spans="1:12" ht="42" customHeight="1">
      <c r="A17" s="204" t="s">
        <v>145</v>
      </c>
      <c r="B17" s="194" t="s">
        <v>146</v>
      </c>
      <c r="C17" s="194" t="s">
        <v>147</v>
      </c>
      <c r="D17" s="207">
        <v>18</v>
      </c>
      <c r="E17" s="207">
        <v>19</v>
      </c>
      <c r="F17" s="207">
        <v>20</v>
      </c>
      <c r="G17" s="211">
        <v>21</v>
      </c>
      <c r="H17" s="207">
        <v>22</v>
      </c>
      <c r="I17" s="207">
        <v>23</v>
      </c>
      <c r="J17" s="207">
        <v>1</v>
      </c>
      <c r="K17" s="208">
        <v>0.375</v>
      </c>
      <c r="L17" s="447"/>
    </row>
    <row r="18" spans="1:12" ht="42" customHeight="1">
      <c r="A18" s="204" t="s">
        <v>148</v>
      </c>
      <c r="B18" s="194" t="s">
        <v>149</v>
      </c>
      <c r="C18" s="194" t="s">
        <v>150</v>
      </c>
      <c r="D18" s="207">
        <v>8.25</v>
      </c>
      <c r="E18" s="207">
        <v>8.5</v>
      </c>
      <c r="F18" s="207">
        <v>9</v>
      </c>
      <c r="G18" s="211">
        <v>9.75</v>
      </c>
      <c r="H18" s="207">
        <v>10.5</v>
      </c>
      <c r="I18" s="207">
        <v>11.25</v>
      </c>
      <c r="J18" s="213"/>
      <c r="K18" s="208">
        <v>0.375</v>
      </c>
      <c r="L18" s="214"/>
    </row>
    <row r="19" spans="1:12" ht="42" customHeight="1">
      <c r="A19" s="204" t="s">
        <v>151</v>
      </c>
      <c r="B19" s="194" t="s">
        <v>152</v>
      </c>
      <c r="C19" s="194" t="s">
        <v>153</v>
      </c>
      <c r="D19" s="207">
        <v>9</v>
      </c>
      <c r="E19" s="207">
        <v>9.25</v>
      </c>
      <c r="F19" s="207">
        <v>9.75</v>
      </c>
      <c r="G19" s="215">
        <v>10.5</v>
      </c>
      <c r="H19" s="207">
        <v>11.25</v>
      </c>
      <c r="I19" s="207">
        <v>12</v>
      </c>
      <c r="J19" s="213"/>
      <c r="K19" s="207">
        <v>0.375</v>
      </c>
      <c r="L19" s="212"/>
    </row>
    <row r="20" spans="1:12" ht="42" customHeight="1">
      <c r="A20" s="204" t="s">
        <v>154</v>
      </c>
      <c r="B20" s="194" t="s">
        <v>155</v>
      </c>
      <c r="C20" s="194" t="s">
        <v>156</v>
      </c>
      <c r="D20" s="207">
        <v>6.875</v>
      </c>
      <c r="E20" s="207">
        <v>7.25</v>
      </c>
      <c r="F20" s="207">
        <v>7.625</v>
      </c>
      <c r="G20" s="205">
        <v>8</v>
      </c>
      <c r="H20" s="207">
        <v>8.375</v>
      </c>
      <c r="I20" s="207">
        <v>8.75</v>
      </c>
      <c r="J20" s="216"/>
      <c r="K20" s="207">
        <v>0.25</v>
      </c>
    </row>
    <row r="21" spans="1:12" ht="42" customHeight="1">
      <c r="A21" s="204" t="s">
        <v>157</v>
      </c>
      <c r="B21" s="194" t="s">
        <v>158</v>
      </c>
      <c r="C21" s="194" t="s">
        <v>159</v>
      </c>
      <c r="D21" s="209">
        <v>5</v>
      </c>
      <c r="E21" s="207">
        <v>5.25</v>
      </c>
      <c r="F21" s="207">
        <v>5.5</v>
      </c>
      <c r="G21" s="211">
        <v>5.75</v>
      </c>
      <c r="H21" s="209">
        <v>6</v>
      </c>
      <c r="I21" s="207">
        <v>6.25</v>
      </c>
      <c r="J21" s="216"/>
      <c r="K21" s="207">
        <v>0.25</v>
      </c>
    </row>
    <row r="22" spans="1:12" ht="42" customHeight="1">
      <c r="A22" s="204" t="s">
        <v>160</v>
      </c>
      <c r="B22" s="194" t="s">
        <v>161</v>
      </c>
      <c r="C22" s="194" t="s">
        <v>162</v>
      </c>
      <c r="D22" s="209">
        <v>3</v>
      </c>
      <c r="E22" s="207">
        <v>3.25</v>
      </c>
      <c r="F22" s="207">
        <v>3.5</v>
      </c>
      <c r="G22" s="211">
        <v>3.75</v>
      </c>
      <c r="H22" s="209">
        <v>4</v>
      </c>
      <c r="I22" s="207">
        <v>4.25</v>
      </c>
      <c r="J22" s="216"/>
      <c r="K22" s="207">
        <v>0.25</v>
      </c>
    </row>
    <row r="23" spans="1:12" ht="42" customHeight="1">
      <c r="A23" s="204" t="s">
        <v>59</v>
      </c>
      <c r="B23" s="194" t="s">
        <v>163</v>
      </c>
      <c r="C23" s="194" t="s">
        <v>164</v>
      </c>
      <c r="D23" s="207">
        <v>2</v>
      </c>
      <c r="E23" s="207">
        <v>2</v>
      </c>
      <c r="F23" s="207">
        <v>2</v>
      </c>
      <c r="G23" s="211">
        <v>2</v>
      </c>
      <c r="H23" s="207">
        <v>2</v>
      </c>
      <c r="I23" s="207">
        <v>2</v>
      </c>
      <c r="J23" s="217"/>
      <c r="K23" s="207">
        <v>0.25</v>
      </c>
    </row>
    <row r="24" spans="1:12" ht="42" customHeight="1">
      <c r="A24" s="204" t="s">
        <v>10</v>
      </c>
      <c r="B24" s="194" t="s">
        <v>165</v>
      </c>
      <c r="C24" s="194" t="s">
        <v>166</v>
      </c>
      <c r="D24" s="207">
        <v>2</v>
      </c>
      <c r="E24" s="207">
        <v>2</v>
      </c>
      <c r="F24" s="207">
        <v>2</v>
      </c>
      <c r="G24" s="211">
        <v>2</v>
      </c>
      <c r="H24" s="207">
        <v>2</v>
      </c>
      <c r="I24" s="207">
        <v>2</v>
      </c>
      <c r="J24" s="217"/>
      <c r="K24" s="207">
        <v>0.25</v>
      </c>
    </row>
    <row r="25" spans="1:12" ht="42" customHeight="1">
      <c r="A25" s="204" t="s">
        <v>167</v>
      </c>
      <c r="B25" s="194" t="s">
        <v>168</v>
      </c>
      <c r="C25" s="194" t="s">
        <v>169</v>
      </c>
      <c r="D25" s="207">
        <v>9.375</v>
      </c>
      <c r="E25" s="207">
        <v>9.625</v>
      </c>
      <c r="F25" s="207">
        <v>9.875</v>
      </c>
      <c r="G25" s="211">
        <v>10.125</v>
      </c>
      <c r="H25" s="207">
        <v>10.375</v>
      </c>
      <c r="I25" s="207">
        <v>10.625</v>
      </c>
      <c r="J25" s="216"/>
      <c r="K25" s="207">
        <v>0.25</v>
      </c>
    </row>
    <row r="26" spans="1:12" ht="42" customHeight="1">
      <c r="A26" s="204" t="s">
        <v>170</v>
      </c>
      <c r="B26" s="194" t="s">
        <v>171</v>
      </c>
      <c r="C26" s="194" t="s">
        <v>172</v>
      </c>
      <c r="D26" s="209">
        <v>1</v>
      </c>
      <c r="E26" s="209">
        <v>1</v>
      </c>
      <c r="F26" s="209">
        <v>1</v>
      </c>
      <c r="G26" s="205">
        <v>1</v>
      </c>
      <c r="H26" s="209">
        <v>1</v>
      </c>
      <c r="I26" s="209">
        <v>1</v>
      </c>
      <c r="J26" s="217"/>
      <c r="K26" s="207">
        <v>0.25</v>
      </c>
    </row>
    <row r="27" spans="1:12" ht="42" customHeight="1">
      <c r="A27" s="204" t="s">
        <v>173</v>
      </c>
      <c r="B27" s="194" t="s">
        <v>174</v>
      </c>
      <c r="C27" s="194" t="s">
        <v>175</v>
      </c>
      <c r="D27" s="207">
        <v>3.125</v>
      </c>
      <c r="E27" s="207">
        <v>3.25</v>
      </c>
      <c r="F27" s="207">
        <v>3.375</v>
      </c>
      <c r="G27" s="211">
        <v>3.5</v>
      </c>
      <c r="H27" s="207">
        <v>3.625</v>
      </c>
      <c r="I27" s="207">
        <v>3.75</v>
      </c>
      <c r="J27" s="216"/>
      <c r="K27" s="207">
        <v>0.25</v>
      </c>
    </row>
    <row r="28" spans="1:12" ht="42" customHeight="1">
      <c r="A28" s="204" t="s">
        <v>62</v>
      </c>
      <c r="B28" s="194" t="s">
        <v>176</v>
      </c>
      <c r="C28" s="194" t="s">
        <v>177</v>
      </c>
      <c r="D28" s="207">
        <v>0.375</v>
      </c>
      <c r="E28" s="207">
        <v>0.375</v>
      </c>
      <c r="F28" s="207">
        <v>0.375</v>
      </c>
      <c r="G28" s="211">
        <v>0.375</v>
      </c>
      <c r="H28" s="207">
        <v>0.375</v>
      </c>
      <c r="I28" s="207">
        <v>0.375</v>
      </c>
      <c r="J28" s="217"/>
      <c r="K28" s="207">
        <v>0.25</v>
      </c>
    </row>
    <row r="29" spans="1:12" s="224" customFormat="1" ht="42" customHeight="1">
      <c r="A29" s="218" t="s">
        <v>178</v>
      </c>
      <c r="B29" s="219"/>
      <c r="C29" s="219"/>
      <c r="D29" s="220"/>
      <c r="E29" s="220"/>
      <c r="F29" s="220"/>
      <c r="G29" s="221"/>
      <c r="H29" s="220"/>
      <c r="I29" s="220"/>
      <c r="J29" s="219"/>
      <c r="K29" s="222"/>
      <c r="L29" s="223"/>
    </row>
    <row r="30" spans="1:12" ht="42" customHeight="1">
      <c r="A30" s="204" t="s">
        <v>62</v>
      </c>
      <c r="B30" s="194" t="s">
        <v>179</v>
      </c>
      <c r="C30" s="194" t="s">
        <v>180</v>
      </c>
      <c r="D30" s="207">
        <v>15.25</v>
      </c>
      <c r="E30" s="207">
        <v>15.5</v>
      </c>
      <c r="F30" s="207">
        <v>15.75</v>
      </c>
      <c r="G30" s="205">
        <v>16</v>
      </c>
      <c r="H30" s="207">
        <v>16.25</v>
      </c>
      <c r="I30" s="207">
        <v>16.5</v>
      </c>
      <c r="J30" s="216"/>
      <c r="K30" s="207">
        <v>0.375</v>
      </c>
    </row>
    <row r="31" spans="1:12" ht="42" customHeight="1">
      <c r="A31" s="204" t="s">
        <v>181</v>
      </c>
      <c r="B31" s="194" t="s">
        <v>182</v>
      </c>
      <c r="C31" s="194" t="s">
        <v>183</v>
      </c>
      <c r="D31" s="209">
        <v>10</v>
      </c>
      <c r="E31" s="207">
        <v>10.25</v>
      </c>
      <c r="F31" s="207">
        <v>10.5</v>
      </c>
      <c r="G31" s="211">
        <v>10.75</v>
      </c>
      <c r="H31" s="209">
        <v>11</v>
      </c>
      <c r="I31" s="207">
        <v>11.25</v>
      </c>
      <c r="J31" s="216"/>
      <c r="K31" s="207">
        <v>0.375</v>
      </c>
    </row>
    <row r="32" spans="1:12" s="224" customFormat="1" ht="42" customHeight="1">
      <c r="A32" s="218" t="s">
        <v>184</v>
      </c>
      <c r="B32" s="219"/>
      <c r="C32" s="219"/>
      <c r="D32" s="220"/>
      <c r="E32" s="220"/>
      <c r="F32" s="220"/>
      <c r="G32" s="221"/>
      <c r="H32" s="220"/>
      <c r="I32" s="220"/>
      <c r="J32" s="219"/>
      <c r="K32" s="222"/>
      <c r="L32" s="223"/>
    </row>
    <row r="33" spans="1:11" ht="42" customHeight="1">
      <c r="A33" s="204" t="s">
        <v>185</v>
      </c>
      <c r="B33" s="194" t="s">
        <v>186</v>
      </c>
      <c r="C33" s="194" t="s">
        <v>187</v>
      </c>
      <c r="D33" s="207">
        <v>8.125</v>
      </c>
      <c r="E33" s="207">
        <v>8.75</v>
      </c>
      <c r="F33" s="207">
        <v>9.375</v>
      </c>
      <c r="G33" s="205">
        <v>10</v>
      </c>
      <c r="H33" s="207">
        <v>10.625</v>
      </c>
      <c r="I33" s="207">
        <v>11.25</v>
      </c>
      <c r="J33" s="216"/>
      <c r="K33" s="207">
        <v>0.375</v>
      </c>
    </row>
    <row r="34" spans="1:11" ht="42" customHeight="1">
      <c r="A34" s="204" t="s">
        <v>188</v>
      </c>
      <c r="B34" s="194" t="s">
        <v>189</v>
      </c>
      <c r="C34" s="194" t="s">
        <v>190</v>
      </c>
      <c r="D34" s="207">
        <v>13.5</v>
      </c>
      <c r="E34" s="207">
        <v>14.25</v>
      </c>
      <c r="F34" s="209">
        <v>15</v>
      </c>
      <c r="G34" s="211">
        <v>15.75</v>
      </c>
      <c r="H34" s="207">
        <v>16.5</v>
      </c>
      <c r="I34" s="207">
        <v>17.25</v>
      </c>
      <c r="J34" s="216"/>
      <c r="K34" s="207">
        <v>0.375</v>
      </c>
    </row>
    <row r="35" spans="1:11" ht="42" customHeight="1">
      <c r="A35" s="204"/>
      <c r="B35" s="194" t="s">
        <v>191</v>
      </c>
      <c r="C35" s="194" t="s">
        <v>192</v>
      </c>
      <c r="D35" s="207">
        <v>5.5</v>
      </c>
      <c r="E35" s="207">
        <v>5.75</v>
      </c>
      <c r="F35" s="209">
        <v>6</v>
      </c>
      <c r="G35" s="211">
        <v>6.25</v>
      </c>
      <c r="H35" s="207">
        <v>6.5</v>
      </c>
      <c r="I35" s="207">
        <v>6.75</v>
      </c>
      <c r="J35" s="216"/>
      <c r="K35" s="207"/>
    </row>
    <row r="36" spans="1:11" ht="42" customHeight="1">
      <c r="A36" s="204" t="s">
        <v>193</v>
      </c>
      <c r="B36" s="194" t="s">
        <v>194</v>
      </c>
      <c r="C36" s="194" t="s">
        <v>195</v>
      </c>
      <c r="D36" s="207">
        <v>7.875</v>
      </c>
      <c r="E36" s="207">
        <v>8.25</v>
      </c>
      <c r="F36" s="207">
        <v>8.625</v>
      </c>
      <c r="G36" s="205">
        <v>9</v>
      </c>
      <c r="H36" s="207">
        <v>9.375</v>
      </c>
      <c r="I36" s="207">
        <v>9.75</v>
      </c>
      <c r="J36" s="216"/>
      <c r="K36" s="207">
        <v>0.375</v>
      </c>
    </row>
    <row r="37" spans="1:11" ht="42" customHeight="1">
      <c r="A37" s="204" t="s">
        <v>196</v>
      </c>
      <c r="B37" s="194" t="s">
        <v>197</v>
      </c>
      <c r="C37" s="194" t="s">
        <v>198</v>
      </c>
      <c r="D37" s="207">
        <v>3.125</v>
      </c>
      <c r="E37" s="207">
        <v>3.25</v>
      </c>
      <c r="F37" s="207">
        <v>3.375</v>
      </c>
      <c r="G37" s="211">
        <v>3.5</v>
      </c>
      <c r="H37" s="207">
        <v>3.625</v>
      </c>
      <c r="I37" s="207">
        <v>3.75</v>
      </c>
      <c r="J37" s="216"/>
      <c r="K37" s="207">
        <v>0.375</v>
      </c>
    </row>
  </sheetData>
  <mergeCells count="4">
    <mergeCell ref="H1:K6"/>
    <mergeCell ref="A2:A4"/>
    <mergeCell ref="A8:K8"/>
    <mergeCell ref="L15:L17"/>
  </mergeCells>
  <pageMargins left="0.7" right="0.7" top="0.75" bottom="0.75" header="0.3" footer="0.3"/>
  <pageSetup scale="4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3ED23-C3CC-46DA-8EEC-8648E53E165A}">
  <sheetPr>
    <pageSetUpPr fitToPage="1"/>
  </sheetPr>
  <dimension ref="A1:M103"/>
  <sheetViews>
    <sheetView view="pageBreakPreview" zoomScale="85" zoomScaleNormal="70" zoomScaleSheetLayoutView="85" zoomScalePageLayoutView="70" workbookViewId="0">
      <selection activeCell="D4" sqref="D4"/>
    </sheetView>
  </sheetViews>
  <sheetFormatPr defaultColWidth="9.81640625" defaultRowHeight="18"/>
  <cols>
    <col min="1" max="1" width="5.453125" style="270" bestFit="1" customWidth="1"/>
    <col min="2" max="2" width="17.7265625" style="270" customWidth="1"/>
    <col min="3" max="3" width="26" style="278" customWidth="1"/>
    <col min="4" max="4" width="20" style="270" customWidth="1"/>
    <col min="5" max="5" width="2.26953125" style="270" customWidth="1"/>
    <col min="6" max="6" width="15.81640625" style="270" customWidth="1"/>
    <col min="7" max="7" width="21.08984375" style="270" customWidth="1"/>
    <col min="8" max="8" width="45.54296875" style="270" customWidth="1"/>
    <col min="9" max="254" width="9.81640625" style="270"/>
    <col min="255" max="255" width="3.81640625" style="270" customWidth="1"/>
    <col min="256" max="257" width="9.54296875" style="270" customWidth="1"/>
    <col min="258" max="259" width="14.7265625" style="270" customWidth="1"/>
    <col min="260" max="260" width="0" style="270" hidden="1" customWidth="1"/>
    <col min="261" max="267" width="9.54296875" style="270" customWidth="1"/>
    <col min="268" max="510" width="9.81640625" style="270"/>
    <col min="511" max="511" width="3.81640625" style="270" customWidth="1"/>
    <col min="512" max="513" width="9.54296875" style="270" customWidth="1"/>
    <col min="514" max="515" width="14.7265625" style="270" customWidth="1"/>
    <col min="516" max="516" width="0" style="270" hidden="1" customWidth="1"/>
    <col min="517" max="523" width="9.54296875" style="270" customWidth="1"/>
    <col min="524" max="766" width="9.81640625" style="270"/>
    <col min="767" max="767" width="3.81640625" style="270" customWidth="1"/>
    <col min="768" max="769" width="9.54296875" style="270" customWidth="1"/>
    <col min="770" max="771" width="14.7265625" style="270" customWidth="1"/>
    <col min="772" max="772" width="0" style="270" hidden="1" customWidth="1"/>
    <col min="773" max="779" width="9.54296875" style="270" customWidth="1"/>
    <col min="780" max="1022" width="9.81640625" style="270"/>
    <col min="1023" max="1023" width="3.81640625" style="270" customWidth="1"/>
    <col min="1024" max="1025" width="9.54296875" style="270" customWidth="1"/>
    <col min="1026" max="1027" width="14.7265625" style="270" customWidth="1"/>
    <col min="1028" max="1028" width="0" style="270" hidden="1" customWidth="1"/>
    <col min="1029" max="1035" width="9.54296875" style="270" customWidth="1"/>
    <col min="1036" max="1278" width="9.81640625" style="270"/>
    <col min="1279" max="1279" width="3.81640625" style="270" customWidth="1"/>
    <col min="1280" max="1281" width="9.54296875" style="270" customWidth="1"/>
    <col min="1282" max="1283" width="14.7265625" style="270" customWidth="1"/>
    <col min="1284" max="1284" width="0" style="270" hidden="1" customWidth="1"/>
    <col min="1285" max="1291" width="9.54296875" style="270" customWidth="1"/>
    <col min="1292" max="1534" width="9.81640625" style="270"/>
    <col min="1535" max="1535" width="3.81640625" style="270" customWidth="1"/>
    <col min="1536" max="1537" width="9.54296875" style="270" customWidth="1"/>
    <col min="1538" max="1539" width="14.7265625" style="270" customWidth="1"/>
    <col min="1540" max="1540" width="0" style="270" hidden="1" customWidth="1"/>
    <col min="1541" max="1547" width="9.54296875" style="270" customWidth="1"/>
    <col min="1548" max="1790" width="9.81640625" style="270"/>
    <col min="1791" max="1791" width="3.81640625" style="270" customWidth="1"/>
    <col min="1792" max="1793" width="9.54296875" style="270" customWidth="1"/>
    <col min="1794" max="1795" width="14.7265625" style="270" customWidth="1"/>
    <col min="1796" max="1796" width="0" style="270" hidden="1" customWidth="1"/>
    <col min="1797" max="1803" width="9.54296875" style="270" customWidth="1"/>
    <col min="1804" max="2046" width="9.81640625" style="270"/>
    <col min="2047" max="2047" width="3.81640625" style="270" customWidth="1"/>
    <col min="2048" max="2049" width="9.54296875" style="270" customWidth="1"/>
    <col min="2050" max="2051" width="14.7265625" style="270" customWidth="1"/>
    <col min="2052" max="2052" width="0" style="270" hidden="1" customWidth="1"/>
    <col min="2053" max="2059" width="9.54296875" style="270" customWidth="1"/>
    <col min="2060" max="2302" width="9.81640625" style="270"/>
    <col min="2303" max="2303" width="3.81640625" style="270" customWidth="1"/>
    <col min="2304" max="2305" width="9.54296875" style="270" customWidth="1"/>
    <col min="2306" max="2307" width="14.7265625" style="270" customWidth="1"/>
    <col min="2308" max="2308" width="0" style="270" hidden="1" customWidth="1"/>
    <col min="2309" max="2315" width="9.54296875" style="270" customWidth="1"/>
    <col min="2316" max="2558" width="9.81640625" style="270"/>
    <col min="2559" max="2559" width="3.81640625" style="270" customWidth="1"/>
    <col min="2560" max="2561" width="9.54296875" style="270" customWidth="1"/>
    <col min="2562" max="2563" width="14.7265625" style="270" customWidth="1"/>
    <col min="2564" max="2564" width="0" style="270" hidden="1" customWidth="1"/>
    <col min="2565" max="2571" width="9.54296875" style="270" customWidth="1"/>
    <col min="2572" max="2814" width="9.81640625" style="270"/>
    <col min="2815" max="2815" width="3.81640625" style="270" customWidth="1"/>
    <col min="2816" max="2817" width="9.54296875" style="270" customWidth="1"/>
    <col min="2818" max="2819" width="14.7265625" style="270" customWidth="1"/>
    <col min="2820" max="2820" width="0" style="270" hidden="1" customWidth="1"/>
    <col min="2821" max="2827" width="9.54296875" style="270" customWidth="1"/>
    <col min="2828" max="3070" width="9.81640625" style="270"/>
    <col min="3071" max="3071" width="3.81640625" style="270" customWidth="1"/>
    <col min="3072" max="3073" width="9.54296875" style="270" customWidth="1"/>
    <col min="3074" max="3075" width="14.7265625" style="270" customWidth="1"/>
    <col min="3076" max="3076" width="0" style="270" hidden="1" customWidth="1"/>
    <col min="3077" max="3083" width="9.54296875" style="270" customWidth="1"/>
    <col min="3084" max="3326" width="9.81640625" style="270"/>
    <col min="3327" max="3327" width="3.81640625" style="270" customWidth="1"/>
    <col min="3328" max="3329" width="9.54296875" style="270" customWidth="1"/>
    <col min="3330" max="3331" width="14.7265625" style="270" customWidth="1"/>
    <col min="3332" max="3332" width="0" style="270" hidden="1" customWidth="1"/>
    <col min="3333" max="3339" width="9.54296875" style="270" customWidth="1"/>
    <col min="3340" max="3582" width="9.81640625" style="270"/>
    <col min="3583" max="3583" width="3.81640625" style="270" customWidth="1"/>
    <col min="3584" max="3585" width="9.54296875" style="270" customWidth="1"/>
    <col min="3586" max="3587" width="14.7265625" style="270" customWidth="1"/>
    <col min="3588" max="3588" width="0" style="270" hidden="1" customWidth="1"/>
    <col min="3589" max="3595" width="9.54296875" style="270" customWidth="1"/>
    <col min="3596" max="3838" width="9.81640625" style="270"/>
    <col min="3839" max="3839" width="3.81640625" style="270" customWidth="1"/>
    <col min="3840" max="3841" width="9.54296875" style="270" customWidth="1"/>
    <col min="3842" max="3843" width="14.7265625" style="270" customWidth="1"/>
    <col min="3844" max="3844" width="0" style="270" hidden="1" customWidth="1"/>
    <col min="3845" max="3851" width="9.54296875" style="270" customWidth="1"/>
    <col min="3852" max="4094" width="9.81640625" style="270"/>
    <col min="4095" max="4095" width="3.81640625" style="270" customWidth="1"/>
    <col min="4096" max="4097" width="9.54296875" style="270" customWidth="1"/>
    <col min="4098" max="4099" width="14.7265625" style="270" customWidth="1"/>
    <col min="4100" max="4100" width="0" style="270" hidden="1" customWidth="1"/>
    <col min="4101" max="4107" width="9.54296875" style="270" customWidth="1"/>
    <col min="4108" max="4350" width="9.81640625" style="270"/>
    <col min="4351" max="4351" width="3.81640625" style="270" customWidth="1"/>
    <col min="4352" max="4353" width="9.54296875" style="270" customWidth="1"/>
    <col min="4354" max="4355" width="14.7265625" style="270" customWidth="1"/>
    <col min="4356" max="4356" width="0" style="270" hidden="1" customWidth="1"/>
    <col min="4357" max="4363" width="9.54296875" style="270" customWidth="1"/>
    <col min="4364" max="4606" width="9.81640625" style="270"/>
    <col min="4607" max="4607" width="3.81640625" style="270" customWidth="1"/>
    <col min="4608" max="4609" width="9.54296875" style="270" customWidth="1"/>
    <col min="4610" max="4611" width="14.7265625" style="270" customWidth="1"/>
    <col min="4612" max="4612" width="0" style="270" hidden="1" customWidth="1"/>
    <col min="4613" max="4619" width="9.54296875" style="270" customWidth="1"/>
    <col min="4620" max="4862" width="9.81640625" style="270"/>
    <col min="4863" max="4863" width="3.81640625" style="270" customWidth="1"/>
    <col min="4864" max="4865" width="9.54296875" style="270" customWidth="1"/>
    <col min="4866" max="4867" width="14.7265625" style="270" customWidth="1"/>
    <col min="4868" max="4868" width="0" style="270" hidden="1" customWidth="1"/>
    <col min="4869" max="4875" width="9.54296875" style="270" customWidth="1"/>
    <col min="4876" max="5118" width="9.81640625" style="270"/>
    <col min="5119" max="5119" width="3.81640625" style="270" customWidth="1"/>
    <col min="5120" max="5121" width="9.54296875" style="270" customWidth="1"/>
    <col min="5122" max="5123" width="14.7265625" style="270" customWidth="1"/>
    <col min="5124" max="5124" width="0" style="270" hidden="1" customWidth="1"/>
    <col min="5125" max="5131" width="9.54296875" style="270" customWidth="1"/>
    <col min="5132" max="5374" width="9.81640625" style="270"/>
    <col min="5375" max="5375" width="3.81640625" style="270" customWidth="1"/>
    <col min="5376" max="5377" width="9.54296875" style="270" customWidth="1"/>
    <col min="5378" max="5379" width="14.7265625" style="270" customWidth="1"/>
    <col min="5380" max="5380" width="0" style="270" hidden="1" customWidth="1"/>
    <col min="5381" max="5387" width="9.54296875" style="270" customWidth="1"/>
    <col min="5388" max="5630" width="9.81640625" style="270"/>
    <col min="5631" max="5631" width="3.81640625" style="270" customWidth="1"/>
    <col min="5632" max="5633" width="9.54296875" style="270" customWidth="1"/>
    <col min="5634" max="5635" width="14.7265625" style="270" customWidth="1"/>
    <col min="5636" max="5636" width="0" style="270" hidden="1" customWidth="1"/>
    <col min="5637" max="5643" width="9.54296875" style="270" customWidth="1"/>
    <col min="5644" max="5886" width="9.81640625" style="270"/>
    <col min="5887" max="5887" width="3.81640625" style="270" customWidth="1"/>
    <col min="5888" max="5889" width="9.54296875" style="270" customWidth="1"/>
    <col min="5890" max="5891" width="14.7265625" style="270" customWidth="1"/>
    <col min="5892" max="5892" width="0" style="270" hidden="1" customWidth="1"/>
    <col min="5893" max="5899" width="9.54296875" style="270" customWidth="1"/>
    <col min="5900" max="6142" width="9.81640625" style="270"/>
    <col min="6143" max="6143" width="3.81640625" style="270" customWidth="1"/>
    <col min="6144" max="6145" width="9.54296875" style="270" customWidth="1"/>
    <col min="6146" max="6147" width="14.7265625" style="270" customWidth="1"/>
    <col min="6148" max="6148" width="0" style="270" hidden="1" customWidth="1"/>
    <col min="6149" max="6155" width="9.54296875" style="270" customWidth="1"/>
    <col min="6156" max="6398" width="9.81640625" style="270"/>
    <col min="6399" max="6399" width="3.81640625" style="270" customWidth="1"/>
    <col min="6400" max="6401" width="9.54296875" style="270" customWidth="1"/>
    <col min="6402" max="6403" width="14.7265625" style="270" customWidth="1"/>
    <col min="6404" max="6404" width="0" style="270" hidden="1" customWidth="1"/>
    <col min="6405" max="6411" width="9.54296875" style="270" customWidth="1"/>
    <col min="6412" max="6654" width="9.81640625" style="270"/>
    <col min="6655" max="6655" width="3.81640625" style="270" customWidth="1"/>
    <col min="6656" max="6657" width="9.54296875" style="270" customWidth="1"/>
    <col min="6658" max="6659" width="14.7265625" style="270" customWidth="1"/>
    <col min="6660" max="6660" width="0" style="270" hidden="1" customWidth="1"/>
    <col min="6661" max="6667" width="9.54296875" style="270" customWidth="1"/>
    <col min="6668" max="6910" width="9.81640625" style="270"/>
    <col min="6911" max="6911" width="3.81640625" style="270" customWidth="1"/>
    <col min="6912" max="6913" width="9.54296875" style="270" customWidth="1"/>
    <col min="6914" max="6915" width="14.7265625" style="270" customWidth="1"/>
    <col min="6916" max="6916" width="0" style="270" hidden="1" customWidth="1"/>
    <col min="6917" max="6923" width="9.54296875" style="270" customWidth="1"/>
    <col min="6924" max="7166" width="9.81640625" style="270"/>
    <col min="7167" max="7167" width="3.81640625" style="270" customWidth="1"/>
    <col min="7168" max="7169" width="9.54296875" style="270" customWidth="1"/>
    <col min="7170" max="7171" width="14.7265625" style="270" customWidth="1"/>
    <col min="7172" max="7172" width="0" style="270" hidden="1" customWidth="1"/>
    <col min="7173" max="7179" width="9.54296875" style="270" customWidth="1"/>
    <col min="7180" max="7422" width="9.81640625" style="270"/>
    <col min="7423" max="7423" width="3.81640625" style="270" customWidth="1"/>
    <col min="7424" max="7425" width="9.54296875" style="270" customWidth="1"/>
    <col min="7426" max="7427" width="14.7265625" style="270" customWidth="1"/>
    <col min="7428" max="7428" width="0" style="270" hidden="1" customWidth="1"/>
    <col min="7429" max="7435" width="9.54296875" style="270" customWidth="1"/>
    <col min="7436" max="7678" width="9.81640625" style="270"/>
    <col min="7679" max="7679" width="3.81640625" style="270" customWidth="1"/>
    <col min="7680" max="7681" width="9.54296875" style="270" customWidth="1"/>
    <col min="7682" max="7683" width="14.7265625" style="270" customWidth="1"/>
    <col min="7684" max="7684" width="0" style="270" hidden="1" customWidth="1"/>
    <col min="7685" max="7691" width="9.54296875" style="270" customWidth="1"/>
    <col min="7692" max="7934" width="9.81640625" style="270"/>
    <col min="7935" max="7935" width="3.81640625" style="270" customWidth="1"/>
    <col min="7936" max="7937" width="9.54296875" style="270" customWidth="1"/>
    <col min="7938" max="7939" width="14.7265625" style="270" customWidth="1"/>
    <col min="7940" max="7940" width="0" style="270" hidden="1" customWidth="1"/>
    <col min="7941" max="7947" width="9.54296875" style="270" customWidth="1"/>
    <col min="7948" max="8190" width="9.81640625" style="270"/>
    <col min="8191" max="8191" width="3.81640625" style="270" customWidth="1"/>
    <col min="8192" max="8193" width="9.54296875" style="270" customWidth="1"/>
    <col min="8194" max="8195" width="14.7265625" style="270" customWidth="1"/>
    <col min="8196" max="8196" width="0" style="270" hidden="1" customWidth="1"/>
    <col min="8197" max="8203" width="9.54296875" style="270" customWidth="1"/>
    <col min="8204" max="8446" width="9.81640625" style="270"/>
    <col min="8447" max="8447" width="3.81640625" style="270" customWidth="1"/>
    <col min="8448" max="8449" width="9.54296875" style="270" customWidth="1"/>
    <col min="8450" max="8451" width="14.7265625" style="270" customWidth="1"/>
    <col min="8452" max="8452" width="0" style="270" hidden="1" customWidth="1"/>
    <col min="8453" max="8459" width="9.54296875" style="270" customWidth="1"/>
    <col min="8460" max="8702" width="9.81640625" style="270"/>
    <col min="8703" max="8703" width="3.81640625" style="270" customWidth="1"/>
    <col min="8704" max="8705" width="9.54296875" style="270" customWidth="1"/>
    <col min="8706" max="8707" width="14.7265625" style="270" customWidth="1"/>
    <col min="8708" max="8708" width="0" style="270" hidden="1" customWidth="1"/>
    <col min="8709" max="8715" width="9.54296875" style="270" customWidth="1"/>
    <col min="8716" max="8958" width="9.81640625" style="270"/>
    <col min="8959" max="8959" width="3.81640625" style="270" customWidth="1"/>
    <col min="8960" max="8961" width="9.54296875" style="270" customWidth="1"/>
    <col min="8962" max="8963" width="14.7265625" style="270" customWidth="1"/>
    <col min="8964" max="8964" width="0" style="270" hidden="1" customWidth="1"/>
    <col min="8965" max="8971" width="9.54296875" style="270" customWidth="1"/>
    <col min="8972" max="9214" width="9.81640625" style="270"/>
    <col min="9215" max="9215" width="3.81640625" style="270" customWidth="1"/>
    <col min="9216" max="9217" width="9.54296875" style="270" customWidth="1"/>
    <col min="9218" max="9219" width="14.7265625" style="270" customWidth="1"/>
    <col min="9220" max="9220" width="0" style="270" hidden="1" customWidth="1"/>
    <col min="9221" max="9227" width="9.54296875" style="270" customWidth="1"/>
    <col min="9228" max="9470" width="9.81640625" style="270"/>
    <col min="9471" max="9471" width="3.81640625" style="270" customWidth="1"/>
    <col min="9472" max="9473" width="9.54296875" style="270" customWidth="1"/>
    <col min="9474" max="9475" width="14.7265625" style="270" customWidth="1"/>
    <col min="9476" max="9476" width="0" style="270" hidden="1" customWidth="1"/>
    <col min="9477" max="9483" width="9.54296875" style="270" customWidth="1"/>
    <col min="9484" max="9726" width="9.81640625" style="270"/>
    <col min="9727" max="9727" width="3.81640625" style="270" customWidth="1"/>
    <col min="9728" max="9729" width="9.54296875" style="270" customWidth="1"/>
    <col min="9730" max="9731" width="14.7265625" style="270" customWidth="1"/>
    <col min="9732" max="9732" width="0" style="270" hidden="1" customWidth="1"/>
    <col min="9733" max="9739" width="9.54296875" style="270" customWidth="1"/>
    <col min="9740" max="9982" width="9.81640625" style="270"/>
    <col min="9983" max="9983" width="3.81640625" style="270" customWidth="1"/>
    <col min="9984" max="9985" width="9.54296875" style="270" customWidth="1"/>
    <col min="9986" max="9987" width="14.7265625" style="270" customWidth="1"/>
    <col min="9988" max="9988" width="0" style="270" hidden="1" customWidth="1"/>
    <col min="9989" max="9995" width="9.54296875" style="270" customWidth="1"/>
    <col min="9996" max="10238" width="9.81640625" style="270"/>
    <col min="10239" max="10239" width="3.81640625" style="270" customWidth="1"/>
    <col min="10240" max="10241" width="9.54296875" style="270" customWidth="1"/>
    <col min="10242" max="10243" width="14.7265625" style="270" customWidth="1"/>
    <col min="10244" max="10244" width="0" style="270" hidden="1" customWidth="1"/>
    <col min="10245" max="10251" width="9.54296875" style="270" customWidth="1"/>
    <col min="10252" max="10494" width="9.81640625" style="270"/>
    <col min="10495" max="10495" width="3.81640625" style="270" customWidth="1"/>
    <col min="10496" max="10497" width="9.54296875" style="270" customWidth="1"/>
    <col min="10498" max="10499" width="14.7265625" style="270" customWidth="1"/>
    <col min="10500" max="10500" width="0" style="270" hidden="1" customWidth="1"/>
    <col min="10501" max="10507" width="9.54296875" style="270" customWidth="1"/>
    <col min="10508" max="10750" width="9.81640625" style="270"/>
    <col min="10751" max="10751" width="3.81640625" style="270" customWidth="1"/>
    <col min="10752" max="10753" width="9.54296875" style="270" customWidth="1"/>
    <col min="10754" max="10755" width="14.7265625" style="270" customWidth="1"/>
    <col min="10756" max="10756" width="0" style="270" hidden="1" customWidth="1"/>
    <col min="10757" max="10763" width="9.54296875" style="270" customWidth="1"/>
    <col min="10764" max="11006" width="9.81640625" style="270"/>
    <col min="11007" max="11007" width="3.81640625" style="270" customWidth="1"/>
    <col min="11008" max="11009" width="9.54296875" style="270" customWidth="1"/>
    <col min="11010" max="11011" width="14.7265625" style="270" customWidth="1"/>
    <col min="11012" max="11012" width="0" style="270" hidden="1" customWidth="1"/>
    <col min="11013" max="11019" width="9.54296875" style="270" customWidth="1"/>
    <col min="11020" max="11262" width="9.81640625" style="270"/>
    <col min="11263" max="11263" width="3.81640625" style="270" customWidth="1"/>
    <col min="11264" max="11265" width="9.54296875" style="270" customWidth="1"/>
    <col min="11266" max="11267" width="14.7265625" style="270" customWidth="1"/>
    <col min="11268" max="11268" width="0" style="270" hidden="1" customWidth="1"/>
    <col min="11269" max="11275" width="9.54296875" style="270" customWidth="1"/>
    <col min="11276" max="11518" width="9.81640625" style="270"/>
    <col min="11519" max="11519" width="3.81640625" style="270" customWidth="1"/>
    <col min="11520" max="11521" width="9.54296875" style="270" customWidth="1"/>
    <col min="11522" max="11523" width="14.7265625" style="270" customWidth="1"/>
    <col min="11524" max="11524" width="0" style="270" hidden="1" customWidth="1"/>
    <col min="11525" max="11531" width="9.54296875" style="270" customWidth="1"/>
    <col min="11532" max="11774" width="9.81640625" style="270"/>
    <col min="11775" max="11775" width="3.81640625" style="270" customWidth="1"/>
    <col min="11776" max="11777" width="9.54296875" style="270" customWidth="1"/>
    <col min="11778" max="11779" width="14.7265625" style="270" customWidth="1"/>
    <col min="11780" max="11780" width="0" style="270" hidden="1" customWidth="1"/>
    <col min="11781" max="11787" width="9.54296875" style="270" customWidth="1"/>
    <col min="11788" max="12030" width="9.81640625" style="270"/>
    <col min="12031" max="12031" width="3.81640625" style="270" customWidth="1"/>
    <col min="12032" max="12033" width="9.54296875" style="270" customWidth="1"/>
    <col min="12034" max="12035" width="14.7265625" style="270" customWidth="1"/>
    <col min="12036" max="12036" width="0" style="270" hidden="1" customWidth="1"/>
    <col min="12037" max="12043" width="9.54296875" style="270" customWidth="1"/>
    <col min="12044" max="12286" width="9.81640625" style="270"/>
    <col min="12287" max="12287" width="3.81640625" style="270" customWidth="1"/>
    <col min="12288" max="12289" width="9.54296875" style="270" customWidth="1"/>
    <col min="12290" max="12291" width="14.7265625" style="270" customWidth="1"/>
    <col min="12292" max="12292" width="0" style="270" hidden="1" customWidth="1"/>
    <col min="12293" max="12299" width="9.54296875" style="270" customWidth="1"/>
    <col min="12300" max="12542" width="9.81640625" style="270"/>
    <col min="12543" max="12543" width="3.81640625" style="270" customWidth="1"/>
    <col min="12544" max="12545" width="9.54296875" style="270" customWidth="1"/>
    <col min="12546" max="12547" width="14.7265625" style="270" customWidth="1"/>
    <col min="12548" max="12548" width="0" style="270" hidden="1" customWidth="1"/>
    <col min="12549" max="12555" width="9.54296875" style="270" customWidth="1"/>
    <col min="12556" max="12798" width="9.81640625" style="270"/>
    <col min="12799" max="12799" width="3.81640625" style="270" customWidth="1"/>
    <col min="12800" max="12801" width="9.54296875" style="270" customWidth="1"/>
    <col min="12802" max="12803" width="14.7265625" style="270" customWidth="1"/>
    <col min="12804" max="12804" width="0" style="270" hidden="1" customWidth="1"/>
    <col min="12805" max="12811" width="9.54296875" style="270" customWidth="1"/>
    <col min="12812" max="13054" width="9.81640625" style="270"/>
    <col min="13055" max="13055" width="3.81640625" style="270" customWidth="1"/>
    <col min="13056" max="13057" width="9.54296875" style="270" customWidth="1"/>
    <col min="13058" max="13059" width="14.7265625" style="270" customWidth="1"/>
    <col min="13060" max="13060" width="0" style="270" hidden="1" customWidth="1"/>
    <col min="13061" max="13067" width="9.54296875" style="270" customWidth="1"/>
    <col min="13068" max="13310" width="9.81640625" style="270"/>
    <col min="13311" max="13311" width="3.81640625" style="270" customWidth="1"/>
    <col min="13312" max="13313" width="9.54296875" style="270" customWidth="1"/>
    <col min="13314" max="13315" width="14.7265625" style="270" customWidth="1"/>
    <col min="13316" max="13316" width="0" style="270" hidden="1" customWidth="1"/>
    <col min="13317" max="13323" width="9.54296875" style="270" customWidth="1"/>
    <col min="13324" max="13566" width="9.81640625" style="270"/>
    <col min="13567" max="13567" width="3.81640625" style="270" customWidth="1"/>
    <col min="13568" max="13569" width="9.54296875" style="270" customWidth="1"/>
    <col min="13570" max="13571" width="14.7265625" style="270" customWidth="1"/>
    <col min="13572" max="13572" width="0" style="270" hidden="1" customWidth="1"/>
    <col min="13573" max="13579" width="9.54296875" style="270" customWidth="1"/>
    <col min="13580" max="13822" width="9.81640625" style="270"/>
    <col min="13823" max="13823" width="3.81640625" style="270" customWidth="1"/>
    <col min="13824" max="13825" width="9.54296875" style="270" customWidth="1"/>
    <col min="13826" max="13827" width="14.7265625" style="270" customWidth="1"/>
    <col min="13828" max="13828" width="0" style="270" hidden="1" customWidth="1"/>
    <col min="13829" max="13835" width="9.54296875" style="270" customWidth="1"/>
    <col min="13836" max="14078" width="9.81640625" style="270"/>
    <col min="14079" max="14079" width="3.81640625" style="270" customWidth="1"/>
    <col min="14080" max="14081" width="9.54296875" style="270" customWidth="1"/>
    <col min="14082" max="14083" width="14.7265625" style="270" customWidth="1"/>
    <col min="14084" max="14084" width="0" style="270" hidden="1" customWidth="1"/>
    <col min="14085" max="14091" width="9.54296875" style="270" customWidth="1"/>
    <col min="14092" max="14334" width="9.81640625" style="270"/>
    <col min="14335" max="14335" width="3.81640625" style="270" customWidth="1"/>
    <col min="14336" max="14337" width="9.54296875" style="270" customWidth="1"/>
    <col min="14338" max="14339" width="14.7265625" style="270" customWidth="1"/>
    <col min="14340" max="14340" width="0" style="270" hidden="1" customWidth="1"/>
    <col min="14341" max="14347" width="9.54296875" style="270" customWidth="1"/>
    <col min="14348" max="14590" width="9.81640625" style="270"/>
    <col min="14591" max="14591" width="3.81640625" style="270" customWidth="1"/>
    <col min="14592" max="14593" width="9.54296875" style="270" customWidth="1"/>
    <col min="14594" max="14595" width="14.7265625" style="270" customWidth="1"/>
    <col min="14596" max="14596" width="0" style="270" hidden="1" customWidth="1"/>
    <col min="14597" max="14603" width="9.54296875" style="270" customWidth="1"/>
    <col min="14604" max="14846" width="9.81640625" style="270"/>
    <col min="14847" max="14847" width="3.81640625" style="270" customWidth="1"/>
    <col min="14848" max="14849" width="9.54296875" style="270" customWidth="1"/>
    <col min="14850" max="14851" width="14.7265625" style="270" customWidth="1"/>
    <col min="14852" max="14852" width="0" style="270" hidden="1" customWidth="1"/>
    <col min="14853" max="14859" width="9.54296875" style="270" customWidth="1"/>
    <col min="14860" max="15102" width="9.81640625" style="270"/>
    <col min="15103" max="15103" width="3.81640625" style="270" customWidth="1"/>
    <col min="15104" max="15105" width="9.54296875" style="270" customWidth="1"/>
    <col min="15106" max="15107" width="14.7265625" style="270" customWidth="1"/>
    <col min="15108" max="15108" width="0" style="270" hidden="1" customWidth="1"/>
    <col min="15109" max="15115" width="9.54296875" style="270" customWidth="1"/>
    <col min="15116" max="15358" width="9.81640625" style="270"/>
    <col min="15359" max="15359" width="3.81640625" style="270" customWidth="1"/>
    <col min="15360" max="15361" width="9.54296875" style="270" customWidth="1"/>
    <col min="15362" max="15363" width="14.7265625" style="270" customWidth="1"/>
    <col min="15364" max="15364" width="0" style="270" hidden="1" customWidth="1"/>
    <col min="15365" max="15371" width="9.54296875" style="270" customWidth="1"/>
    <col min="15372" max="15614" width="9.81640625" style="270"/>
    <col min="15615" max="15615" width="3.81640625" style="270" customWidth="1"/>
    <col min="15616" max="15617" width="9.54296875" style="270" customWidth="1"/>
    <col min="15618" max="15619" width="14.7265625" style="270" customWidth="1"/>
    <col min="15620" max="15620" width="0" style="270" hidden="1" customWidth="1"/>
    <col min="15621" max="15627" width="9.54296875" style="270" customWidth="1"/>
    <col min="15628" max="15870" width="9.81640625" style="270"/>
    <col min="15871" max="15871" width="3.81640625" style="270" customWidth="1"/>
    <col min="15872" max="15873" width="9.54296875" style="270" customWidth="1"/>
    <col min="15874" max="15875" width="14.7265625" style="270" customWidth="1"/>
    <col min="15876" max="15876" width="0" style="270" hidden="1" customWidth="1"/>
    <col min="15877" max="15883" width="9.54296875" style="270" customWidth="1"/>
    <col min="15884" max="16126" width="9.81640625" style="270"/>
    <col min="16127" max="16127" width="3.81640625" style="270" customWidth="1"/>
    <col min="16128" max="16129" width="9.54296875" style="270" customWidth="1"/>
    <col min="16130" max="16131" width="14.7265625" style="270" customWidth="1"/>
    <col min="16132" max="16132" width="0" style="270" hidden="1" customWidth="1"/>
    <col min="16133" max="16139" width="9.54296875" style="270" customWidth="1"/>
    <col min="16140" max="16384" width="9.81640625" style="270"/>
  </cols>
  <sheetData>
    <row r="1" spans="1:9" s="239" customFormat="1" ht="18" customHeight="1">
      <c r="B1"/>
      <c r="C1" s="240"/>
      <c r="D1"/>
      <c r="E1"/>
      <c r="F1" s="241" t="s">
        <v>77</v>
      </c>
      <c r="G1" s="242" t="s">
        <v>248</v>
      </c>
      <c r="H1"/>
    </row>
    <row r="2" spans="1:9" s="239" customFormat="1" ht="14.5" customHeight="1">
      <c r="B2"/>
      <c r="C2" s="240"/>
      <c r="D2"/>
      <c r="E2"/>
      <c r="F2" s="241" t="s">
        <v>79</v>
      </c>
      <c r="G2" s="243" t="s">
        <v>249</v>
      </c>
      <c r="H2"/>
    </row>
    <row r="3" spans="1:9" s="239" customFormat="1" ht="14.5" customHeight="1" thickBot="1">
      <c r="B3"/>
      <c r="C3" s="240"/>
      <c r="D3"/>
      <c r="E3"/>
      <c r="F3" s="241" t="s">
        <v>81</v>
      </c>
      <c r="G3" s="244" t="s">
        <v>250</v>
      </c>
      <c r="H3"/>
    </row>
    <row r="4" spans="1:9" s="239" customFormat="1" ht="17.25" customHeight="1" thickBot="1">
      <c r="A4" s="245"/>
      <c r="B4" s="450" t="s">
        <v>251</v>
      </c>
      <c r="C4" s="450"/>
      <c r="D4" s="247">
        <v>45509</v>
      </c>
      <c r="E4"/>
      <c r="F4"/>
      <c r="G4"/>
      <c r="H4"/>
    </row>
    <row r="5" spans="1:9" s="239" customFormat="1" ht="4" customHeight="1" thickBot="1">
      <c r="A5" s="245"/>
      <c r="B5" s="451"/>
      <c r="C5" s="451"/>
      <c r="D5" s="248"/>
      <c r="E5"/>
      <c r="F5" s="245"/>
      <c r="G5" s="245"/>
      <c r="H5"/>
    </row>
    <row r="6" spans="1:9" s="239" customFormat="1" ht="17.25" customHeight="1" thickBot="1">
      <c r="A6" s="245"/>
      <c r="B6" s="450" t="s">
        <v>252</v>
      </c>
      <c r="C6" s="450"/>
      <c r="D6" s="249" t="str">
        <f>[12]CD!$L$14</f>
        <v>GOLF WANG</v>
      </c>
      <c r="E6"/>
      <c r="F6" s="246" t="s">
        <v>253</v>
      </c>
      <c r="G6" s="250" t="str">
        <f>[13]WH.BR!D9</f>
        <v>FW24 PRODUCTION</v>
      </c>
      <c r="H6"/>
    </row>
    <row r="7" spans="1:9" s="239" customFormat="1" ht="4" customHeight="1" thickBot="1">
      <c r="A7" s="245"/>
      <c r="B7" s="452"/>
      <c r="C7" s="452"/>
      <c r="D7" s="248"/>
      <c r="E7"/>
      <c r="F7" s="251"/>
      <c r="G7" s="251"/>
      <c r="H7"/>
    </row>
    <row r="8" spans="1:9" s="239" customFormat="1" ht="18.5" thickBot="1">
      <c r="A8" s="245"/>
      <c r="B8" s="450" t="s">
        <v>254</v>
      </c>
      <c r="C8" s="450"/>
      <c r="D8" s="249" t="str">
        <f>[14]BR.GR!D7</f>
        <v>G10AHD131</v>
      </c>
      <c r="E8" s="252"/>
      <c r="F8" s="246" t="s">
        <v>255</v>
      </c>
      <c r="G8" s="249" t="str">
        <f>[15]WHITE!D10</f>
        <v>SS TEE</v>
      </c>
      <c r="H8"/>
    </row>
    <row r="9" spans="1:9" s="239" customFormat="1" ht="9" customHeight="1" thickBot="1">
      <c r="A9" s="253"/>
      <c r="B9" s="254"/>
      <c r="C9" s="255"/>
      <c r="D9" s="254"/>
      <c r="F9" s="254"/>
      <c r="G9" s="254"/>
    </row>
    <row r="10" spans="1:9" s="260" customFormat="1" ht="33.75" customHeight="1" thickBot="1">
      <c r="A10" s="256" t="s">
        <v>120</v>
      </c>
      <c r="B10" s="257" t="s">
        <v>256</v>
      </c>
      <c r="C10" s="448" t="s">
        <v>257</v>
      </c>
      <c r="D10" s="449"/>
      <c r="E10" s="449"/>
      <c r="F10" s="449"/>
      <c r="G10" s="258" t="s">
        <v>258</v>
      </c>
      <c r="H10" s="259" t="s">
        <v>259</v>
      </c>
    </row>
    <row r="11" spans="1:9" s="239" customFormat="1" ht="76.5" customHeight="1">
      <c r="A11" s="261">
        <v>1</v>
      </c>
      <c r="B11" s="262" t="s">
        <v>260</v>
      </c>
      <c r="C11" s="454" t="s">
        <v>261</v>
      </c>
      <c r="D11" s="455"/>
      <c r="E11" s="455"/>
      <c r="F11" s="456"/>
      <c r="G11" s="261"/>
      <c r="H11" s="261"/>
    </row>
    <row r="12" spans="1:9" s="239" customFormat="1" ht="76.5" customHeight="1">
      <c r="A12" s="263">
        <v>2</v>
      </c>
      <c r="B12" s="264" t="s">
        <v>262</v>
      </c>
      <c r="C12" s="457" t="s">
        <v>263</v>
      </c>
      <c r="D12" s="458"/>
      <c r="E12" s="458"/>
      <c r="F12" s="459"/>
      <c r="G12" s="265"/>
      <c r="H12" s="265"/>
      <c r="I12" s="239" t="s">
        <v>264</v>
      </c>
    </row>
    <row r="13" spans="1:9" s="239" customFormat="1" ht="76.5" customHeight="1">
      <c r="A13" s="263">
        <v>3</v>
      </c>
      <c r="B13" s="264" t="s">
        <v>265</v>
      </c>
      <c r="C13" s="457" t="s">
        <v>266</v>
      </c>
      <c r="D13" s="458"/>
      <c r="E13" s="458"/>
      <c r="F13" s="459"/>
      <c r="G13" s="265"/>
      <c r="H13" s="265"/>
    </row>
    <row r="14" spans="1:9" s="239" customFormat="1" ht="76.5" customHeight="1">
      <c r="A14" s="263">
        <v>4</v>
      </c>
      <c r="B14" s="264" t="s">
        <v>267</v>
      </c>
      <c r="C14" s="457" t="s">
        <v>268</v>
      </c>
      <c r="D14" s="458"/>
      <c r="E14" s="458"/>
      <c r="F14" s="459"/>
      <c r="G14" s="265"/>
      <c r="H14" s="265"/>
    </row>
    <row r="15" spans="1:9" s="239" customFormat="1" ht="76.5" customHeight="1">
      <c r="A15" s="263">
        <v>5</v>
      </c>
      <c r="B15" s="264" t="s">
        <v>269</v>
      </c>
      <c r="C15" s="457" t="s">
        <v>270</v>
      </c>
      <c r="D15" s="458"/>
      <c r="E15" s="458"/>
      <c r="F15" s="459"/>
      <c r="G15" s="265"/>
      <c r="H15" s="265"/>
    </row>
    <row r="16" spans="1:9" s="239" customFormat="1" ht="76.5" customHeight="1">
      <c r="A16" s="263">
        <v>6</v>
      </c>
      <c r="B16" s="264" t="s">
        <v>271</v>
      </c>
      <c r="C16" s="457" t="s">
        <v>272</v>
      </c>
      <c r="D16" s="458"/>
      <c r="E16" s="458"/>
      <c r="F16" s="459"/>
      <c r="G16" s="265"/>
      <c r="H16" s="265"/>
    </row>
    <row r="17" spans="1:8" s="239" customFormat="1" ht="87" customHeight="1">
      <c r="A17" s="263">
        <v>7</v>
      </c>
      <c r="B17" s="264" t="s">
        <v>273</v>
      </c>
      <c r="C17" s="460" t="str">
        <f>'[16]1. CUTTING DOCKET'!C72</f>
        <v>IN BTP THÂN TRƯỚC THÂN TRƯỚC- IN BÊN NGOÀI</v>
      </c>
      <c r="D17" s="461"/>
      <c r="E17" s="461"/>
      <c r="F17" s="462"/>
      <c r="G17" s="265"/>
      <c r="H17" s="265"/>
    </row>
    <row r="18" spans="1:8" s="239" customFormat="1" ht="76.5" customHeight="1">
      <c r="A18" s="263">
        <v>8</v>
      </c>
      <c r="B18" s="264" t="s">
        <v>274</v>
      </c>
      <c r="C18" s="457" t="str">
        <f>'[16]1. CUTTING DOCKET'!C83</f>
        <v>KHÔNG THÊU</v>
      </c>
      <c r="D18" s="458"/>
      <c r="E18" s="458"/>
      <c r="F18" s="459"/>
      <c r="G18" s="265"/>
      <c r="H18" s="265"/>
    </row>
    <row r="19" spans="1:8" s="239" customFormat="1" ht="76.5" customHeight="1">
      <c r="A19" s="263">
        <v>9</v>
      </c>
      <c r="B19" s="264" t="s">
        <v>275</v>
      </c>
      <c r="C19" s="457" t="str">
        <f>'[17]1. CUTTING DOCKET'!C109</f>
        <v>KHÔNG WASH</v>
      </c>
      <c r="D19" s="458"/>
      <c r="E19" s="458"/>
      <c r="F19" s="459"/>
      <c r="G19" s="265"/>
      <c r="H19" s="265"/>
    </row>
    <row r="20" spans="1:8" s="239" customFormat="1" ht="76.5" customHeight="1" thickBot="1">
      <c r="A20" s="266">
        <v>10</v>
      </c>
      <c r="B20" s="267" t="s">
        <v>276</v>
      </c>
      <c r="C20" s="463" t="s">
        <v>277</v>
      </c>
      <c r="D20" s="464"/>
      <c r="E20" s="464"/>
      <c r="F20" s="465"/>
      <c r="G20" s="268"/>
      <c r="H20" s="268"/>
    </row>
    <row r="21" spans="1:8" ht="12" customHeight="1">
      <c r="A21" s="260"/>
      <c r="B21" s="260"/>
      <c r="C21" s="269"/>
      <c r="D21" s="269"/>
      <c r="E21" s="269"/>
      <c r="F21" s="269"/>
      <c r="G21" s="260"/>
      <c r="H21" s="260"/>
    </row>
    <row r="22" spans="1:8" ht="34.5" customHeight="1">
      <c r="A22" s="260"/>
      <c r="B22" s="453" t="s">
        <v>278</v>
      </c>
      <c r="C22" s="453"/>
      <c r="D22" s="453"/>
      <c r="E22" s="269"/>
      <c r="F22" s="269"/>
      <c r="G22" s="453" t="s">
        <v>279</v>
      </c>
      <c r="H22" s="453"/>
    </row>
    <row r="23" spans="1:8" ht="40" customHeight="1">
      <c r="A23" s="260"/>
      <c r="B23" s="271"/>
      <c r="C23" s="272"/>
      <c r="D23" s="271"/>
      <c r="E23" s="271"/>
      <c r="F23" s="239"/>
      <c r="G23" s="271"/>
      <c r="H23" s="271"/>
    </row>
    <row r="24" spans="1:8" ht="40" customHeight="1">
      <c r="A24" s="245"/>
      <c r="B24" s="273"/>
      <c r="C24" s="274"/>
      <c r="D24" s="273"/>
      <c r="E24" s="273"/>
      <c r="F24" s="273"/>
      <c r="G24" s="273"/>
      <c r="H24" s="273"/>
    </row>
    <row r="25" spans="1:8" ht="40" customHeight="1">
      <c r="A25" s="245"/>
      <c r="B25" s="273"/>
      <c r="C25" s="274"/>
      <c r="D25" s="273"/>
      <c r="E25" s="273"/>
      <c r="F25" s="273"/>
      <c r="G25" s="273"/>
      <c r="H25" s="273"/>
    </row>
    <row r="26" spans="1:8" ht="40" customHeight="1">
      <c r="A26" s="245"/>
      <c r="B26" s="273"/>
      <c r="C26" s="274"/>
      <c r="D26" s="273"/>
      <c r="E26" s="273"/>
      <c r="F26" s="273"/>
      <c r="G26" s="273"/>
      <c r="H26" s="273"/>
    </row>
    <row r="27" spans="1:8" ht="40" customHeight="1">
      <c r="A27" s="245"/>
      <c r="B27" s="273"/>
      <c r="C27" s="274"/>
      <c r="D27" s="273"/>
      <c r="E27" s="273"/>
      <c r="F27" s="273"/>
      <c r="G27" s="273"/>
      <c r="H27" s="273"/>
    </row>
    <row r="28" spans="1:8" ht="40" customHeight="1">
      <c r="A28" s="245"/>
      <c r="B28" s="273"/>
      <c r="C28" s="274"/>
      <c r="D28" s="273"/>
      <c r="E28" s="273"/>
      <c r="F28" s="273"/>
      <c r="G28" s="273"/>
      <c r="H28" s="273"/>
    </row>
    <row r="29" spans="1:8" ht="40" customHeight="1">
      <c r="A29" s="245"/>
      <c r="B29" s="273"/>
      <c r="C29" s="274"/>
      <c r="D29" s="273"/>
      <c r="E29" s="273"/>
      <c r="F29" s="273"/>
      <c r="G29" s="273"/>
      <c r="H29" s="273"/>
    </row>
    <row r="30" spans="1:8" ht="40" customHeight="1">
      <c r="A30" s="245"/>
      <c r="B30" s="273"/>
      <c r="C30" s="274"/>
      <c r="D30" s="273"/>
      <c r="E30" s="273"/>
      <c r="F30" s="273"/>
      <c r="G30" s="273"/>
      <c r="H30" s="273"/>
    </row>
    <row r="31" spans="1:8" ht="40" customHeight="1">
      <c r="A31" s="245"/>
      <c r="B31" s="273"/>
      <c r="C31" s="274"/>
      <c r="D31" s="273"/>
      <c r="E31" s="273"/>
      <c r="F31" s="273"/>
      <c r="G31" s="273"/>
      <c r="H31" s="273"/>
    </row>
    <row r="32" spans="1:8">
      <c r="A32" s="245"/>
      <c r="B32" s="273"/>
      <c r="C32" s="274"/>
      <c r="D32" s="273"/>
      <c r="E32" s="273"/>
      <c r="F32" s="273"/>
      <c r="G32" s="273"/>
      <c r="H32" s="273"/>
    </row>
    <row r="33" spans="1:13" ht="40" customHeight="1">
      <c r="A33" s="245"/>
      <c r="B33" s="273"/>
      <c r="C33" s="274"/>
      <c r="D33" s="273"/>
      <c r="E33" s="273"/>
      <c r="F33" s="273"/>
      <c r="G33" s="273"/>
      <c r="H33" s="273"/>
    </row>
    <row r="34" spans="1:13" ht="59.25" customHeight="1">
      <c r="A34" s="245"/>
      <c r="B34" s="273" t="s">
        <v>280</v>
      </c>
      <c r="C34" s="274"/>
      <c r="D34" s="273"/>
      <c r="E34" s="273"/>
      <c r="F34" s="273"/>
      <c r="G34" s="273"/>
      <c r="H34" s="273"/>
    </row>
    <row r="35" spans="1:13" ht="40" customHeight="1">
      <c r="A35" s="245"/>
      <c r="B35" s="273"/>
      <c r="C35" s="274"/>
      <c r="D35" s="273"/>
      <c r="E35" s="273"/>
      <c r="F35" s="273"/>
      <c r="G35" s="273"/>
      <c r="H35" s="273"/>
      <c r="M35" s="270" t="s">
        <v>280</v>
      </c>
    </row>
    <row r="36" spans="1:13" ht="40" customHeight="1">
      <c r="A36" s="245"/>
      <c r="B36" s="273"/>
      <c r="C36" s="274"/>
      <c r="D36" s="273"/>
      <c r="E36" s="273"/>
      <c r="F36" s="273"/>
      <c r="G36" s="273"/>
      <c r="H36" s="273"/>
    </row>
    <row r="37" spans="1:13" ht="40" customHeight="1">
      <c r="A37" s="245"/>
      <c r="B37" s="273"/>
      <c r="C37" s="274"/>
      <c r="D37" s="273"/>
      <c r="E37" s="273"/>
      <c r="F37" s="273"/>
      <c r="G37" s="273"/>
      <c r="H37" s="273"/>
    </row>
    <row r="38" spans="1:13" ht="59.25" customHeight="1">
      <c r="A38" s="245"/>
      <c r="B38" s="275" t="s">
        <v>281</v>
      </c>
      <c r="C38" s="274"/>
      <c r="D38" s="273"/>
      <c r="E38" s="273"/>
      <c r="F38" s="273"/>
      <c r="G38" s="273"/>
      <c r="H38" s="273"/>
    </row>
    <row r="39" spans="1:13" ht="153.75" customHeight="1">
      <c r="A39" s="245"/>
      <c r="B39" s="273"/>
      <c r="C39" s="274"/>
      <c r="D39" s="273"/>
      <c r="E39" s="273"/>
      <c r="F39" s="273"/>
      <c r="G39" s="276"/>
      <c r="H39" s="276"/>
      <c r="I39" s="277"/>
      <c r="J39" s="277"/>
    </row>
    <row r="40" spans="1:13" ht="40" customHeight="1">
      <c r="A40" s="245"/>
      <c r="B40" s="273"/>
      <c r="C40" s="274"/>
      <c r="D40" s="273"/>
      <c r="E40" s="273"/>
      <c r="F40" s="273"/>
      <c r="G40" s="276"/>
      <c r="H40" s="276"/>
      <c r="I40" s="277"/>
      <c r="J40" s="277"/>
    </row>
    <row r="41" spans="1:13" ht="141.75" customHeight="1">
      <c r="A41" s="245"/>
      <c r="B41" s="273"/>
      <c r="C41" s="274"/>
      <c r="D41" s="273"/>
      <c r="E41" s="273"/>
      <c r="F41" s="273"/>
      <c r="G41" s="276">
        <f>G39</f>
        <v>0</v>
      </c>
      <c r="H41" s="276"/>
      <c r="I41" s="277"/>
      <c r="J41" s="277"/>
      <c r="M41" s="278" t="s">
        <v>282</v>
      </c>
    </row>
    <row r="42" spans="1:13" ht="40" customHeight="1">
      <c r="A42" s="245"/>
      <c r="B42" s="273"/>
      <c r="C42" s="274"/>
      <c r="D42" s="273"/>
      <c r="E42" s="273"/>
      <c r="F42" s="273"/>
      <c r="G42" s="273"/>
      <c r="H42" s="273"/>
    </row>
    <row r="43" spans="1:13" ht="40" customHeight="1">
      <c r="A43" s="245"/>
      <c r="B43" s="273"/>
      <c r="C43" s="274"/>
      <c r="D43" s="273"/>
      <c r="E43" s="273"/>
      <c r="F43" s="273"/>
      <c r="G43" s="273"/>
      <c r="H43" s="273"/>
    </row>
    <row r="44" spans="1:13" ht="40" customHeight="1">
      <c r="A44" s="245"/>
      <c r="B44" s="273"/>
      <c r="C44" s="274"/>
      <c r="D44" s="273"/>
      <c r="E44" s="273"/>
      <c r="F44" s="273"/>
      <c r="G44" s="273"/>
      <c r="H44" s="273"/>
    </row>
    <row r="45" spans="1:13" ht="40" customHeight="1">
      <c r="A45" s="245"/>
      <c r="B45" s="273"/>
      <c r="C45" s="274"/>
      <c r="D45" s="273"/>
      <c r="E45" s="273"/>
      <c r="F45" s="273"/>
      <c r="G45" s="273"/>
      <c r="H45" s="273"/>
    </row>
    <row r="46" spans="1:13" ht="40" customHeight="1">
      <c r="A46" s="245"/>
      <c r="B46" s="273"/>
      <c r="C46" s="274"/>
      <c r="D46" s="273"/>
      <c r="E46" s="273"/>
      <c r="F46" s="273"/>
      <c r="G46" s="273"/>
      <c r="H46" s="273"/>
    </row>
    <row r="47" spans="1:13" ht="40" customHeight="1">
      <c r="A47" s="245"/>
      <c r="B47" s="273"/>
      <c r="C47" s="274"/>
      <c r="D47" s="273"/>
      <c r="E47" s="273"/>
      <c r="F47" s="273"/>
      <c r="G47" s="273"/>
      <c r="H47" s="273"/>
    </row>
    <row r="48" spans="1:13" ht="40" customHeight="1">
      <c r="A48" s="245"/>
      <c r="B48" s="273"/>
      <c r="C48" s="274"/>
      <c r="D48" s="273"/>
      <c r="E48" s="273"/>
      <c r="F48" s="273"/>
      <c r="G48" s="273"/>
      <c r="H48" s="273"/>
    </row>
    <row r="49" spans="1:8" ht="40" customHeight="1">
      <c r="A49" s="245"/>
      <c r="B49" s="274" t="s">
        <v>283</v>
      </c>
      <c r="C49" s="274"/>
      <c r="D49" s="273"/>
      <c r="E49" s="273"/>
      <c r="F49" s="273"/>
      <c r="G49" s="273"/>
      <c r="H49" s="273"/>
    </row>
    <row r="50" spans="1:8" ht="40" customHeight="1">
      <c r="A50" s="245"/>
      <c r="B50" s="273"/>
      <c r="C50" s="274"/>
      <c r="D50" s="273"/>
      <c r="E50" s="273"/>
      <c r="F50" s="273"/>
      <c r="G50" s="273"/>
      <c r="H50" s="273"/>
    </row>
    <row r="51" spans="1:8" ht="40" customHeight="1">
      <c r="A51" s="245"/>
      <c r="B51" s="273"/>
      <c r="C51" s="274"/>
      <c r="D51" s="273"/>
      <c r="E51" s="273"/>
      <c r="F51" s="273"/>
      <c r="G51" s="273"/>
      <c r="H51" s="273"/>
    </row>
    <row r="52" spans="1:8" ht="40" customHeight="1">
      <c r="A52" s="245"/>
      <c r="B52" s="273"/>
      <c r="C52" s="274"/>
      <c r="D52" s="273"/>
      <c r="E52" s="273"/>
      <c r="F52" s="273"/>
      <c r="G52" s="273"/>
      <c r="H52" s="273"/>
    </row>
    <row r="53" spans="1:8" ht="40" customHeight="1">
      <c r="A53" s="245"/>
      <c r="B53" s="273"/>
      <c r="C53" s="274"/>
      <c r="D53" s="273"/>
      <c r="E53" s="273"/>
      <c r="F53" s="273"/>
      <c r="G53" s="273"/>
      <c r="H53" s="273" t="s">
        <v>284</v>
      </c>
    </row>
    <row r="54" spans="1:8" ht="40" customHeight="1">
      <c r="A54" s="245"/>
      <c r="B54" s="273"/>
      <c r="C54" s="274"/>
      <c r="D54" s="273"/>
      <c r="E54" s="273"/>
      <c r="F54" s="273"/>
      <c r="G54" s="273"/>
      <c r="H54" s="273"/>
    </row>
    <row r="55" spans="1:8" ht="40" customHeight="1">
      <c r="A55" s="245"/>
      <c r="B55" s="273"/>
      <c r="C55" s="274"/>
      <c r="D55" s="273"/>
      <c r="E55" s="273"/>
      <c r="F55" s="273"/>
      <c r="G55" s="273"/>
      <c r="H55" s="273"/>
    </row>
    <row r="56" spans="1:8" ht="40" customHeight="1">
      <c r="A56" s="245"/>
      <c r="B56" s="273"/>
      <c r="C56" s="274"/>
      <c r="D56" s="273"/>
      <c r="E56" s="273"/>
      <c r="F56" s="273"/>
      <c r="G56" s="273"/>
      <c r="H56" s="273"/>
    </row>
    <row r="57" spans="1:8" ht="40" customHeight="1">
      <c r="A57" s="245"/>
      <c r="B57" s="273"/>
      <c r="C57" s="274"/>
      <c r="D57" s="273"/>
      <c r="E57" s="273"/>
      <c r="F57" s="273"/>
      <c r="G57" s="273"/>
      <c r="H57" s="273"/>
    </row>
    <row r="58" spans="1:8" ht="40" customHeight="1">
      <c r="A58" s="245"/>
      <c r="B58" s="273"/>
      <c r="C58" s="274"/>
      <c r="D58" s="273"/>
      <c r="E58" s="273"/>
      <c r="F58" s="273"/>
      <c r="G58" s="273"/>
      <c r="H58" s="273"/>
    </row>
    <row r="59" spans="1:8" ht="40" customHeight="1">
      <c r="A59" s="245"/>
      <c r="B59" s="273"/>
      <c r="C59" s="274"/>
      <c r="D59" s="273"/>
      <c r="E59" s="273"/>
      <c r="F59" s="273"/>
      <c r="G59" s="273"/>
      <c r="H59" s="273"/>
    </row>
    <row r="60" spans="1:8" ht="40" customHeight="1">
      <c r="A60" s="245"/>
      <c r="B60" s="273"/>
      <c r="C60" s="274"/>
      <c r="D60" s="273"/>
      <c r="E60" s="273"/>
      <c r="F60" s="273"/>
      <c r="G60" s="273"/>
      <c r="H60" s="273"/>
    </row>
    <row r="61" spans="1:8" ht="40" customHeight="1">
      <c r="A61" s="245"/>
      <c r="B61" s="273"/>
      <c r="C61" s="274"/>
      <c r="D61" s="273"/>
      <c r="E61" s="273"/>
      <c r="F61" s="273"/>
      <c r="G61" s="273"/>
      <c r="H61" s="273"/>
    </row>
    <row r="62" spans="1:8" ht="40" customHeight="1">
      <c r="A62" s="245"/>
      <c r="B62" s="273"/>
      <c r="C62" s="274"/>
      <c r="D62" s="273"/>
      <c r="E62" s="273"/>
      <c r="F62" s="273"/>
      <c r="G62" s="273"/>
      <c r="H62" s="273"/>
    </row>
    <row r="63" spans="1:8" ht="40" customHeight="1">
      <c r="A63" s="245"/>
      <c r="B63" s="273"/>
      <c r="C63" s="274"/>
      <c r="D63" s="273"/>
      <c r="E63" s="273"/>
      <c r="F63" s="273"/>
      <c r="G63" s="273"/>
      <c r="H63" s="273"/>
    </row>
    <row r="64" spans="1:8" ht="40" customHeight="1">
      <c r="A64" s="245"/>
      <c r="B64" s="273"/>
      <c r="C64" s="274"/>
      <c r="D64" s="273"/>
      <c r="E64" s="273"/>
      <c r="F64" s="273"/>
      <c r="G64" s="273"/>
      <c r="H64" s="273"/>
    </row>
    <row r="65" spans="1:8" ht="40" customHeight="1">
      <c r="A65" s="245"/>
      <c r="B65" s="273"/>
      <c r="C65" s="274"/>
      <c r="D65" s="273"/>
      <c r="E65" s="273"/>
      <c r="F65" s="273"/>
      <c r="G65" s="273"/>
      <c r="H65" s="273"/>
    </row>
    <row r="66" spans="1:8" ht="40" customHeight="1">
      <c r="A66" s="245"/>
      <c r="B66" s="273"/>
      <c r="C66" s="274"/>
      <c r="D66" s="273"/>
      <c r="E66" s="273"/>
      <c r="F66" s="273"/>
      <c r="G66" s="273"/>
      <c r="H66" s="273"/>
    </row>
    <row r="67" spans="1:8" ht="40" customHeight="1">
      <c r="A67" s="245"/>
      <c r="B67" s="273"/>
      <c r="C67" s="274"/>
      <c r="D67" s="273"/>
      <c r="E67" s="273"/>
      <c r="F67" s="273"/>
      <c r="G67" s="273"/>
      <c r="H67" s="273"/>
    </row>
    <row r="68" spans="1:8" ht="40" customHeight="1">
      <c r="A68" s="245"/>
      <c r="B68" s="273"/>
      <c r="C68" s="274"/>
      <c r="D68" s="273"/>
      <c r="E68" s="273"/>
      <c r="F68" s="273"/>
      <c r="G68" s="273"/>
      <c r="H68" s="273"/>
    </row>
    <row r="69" spans="1:8" ht="40" customHeight="1">
      <c r="A69" s="245"/>
      <c r="B69" s="273"/>
      <c r="C69" s="274"/>
      <c r="D69" s="273"/>
      <c r="E69" s="273"/>
      <c r="F69" s="273"/>
      <c r="G69" s="273"/>
      <c r="H69" s="273"/>
    </row>
    <row r="103" spans="3:3" ht="90">
      <c r="C103" s="279" t="s">
        <v>285</v>
      </c>
    </row>
  </sheetData>
  <mergeCells count="18"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4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E1541-C11C-410E-9284-5CBD84D55BA1}">
  <sheetPr>
    <pageSetUpPr fitToPage="1"/>
  </sheetPr>
  <dimension ref="A1:R47"/>
  <sheetViews>
    <sheetView view="pageBreakPreview" zoomScale="60" zoomScaleNormal="55" zoomScalePageLayoutView="30" workbookViewId="0">
      <selection activeCell="D4" sqref="D4"/>
    </sheetView>
  </sheetViews>
  <sheetFormatPr defaultColWidth="9.1796875" defaultRowHeight="16.5"/>
  <cols>
    <col min="1" max="1" width="16.453125" style="295" customWidth="1"/>
    <col min="2" max="2" width="29.1796875" style="281" customWidth="1"/>
    <col min="3" max="3" width="9.54296875" style="281" customWidth="1"/>
    <col min="4" max="4" width="28.81640625" style="282" customWidth="1"/>
    <col min="5" max="5" width="9.54296875" style="282" customWidth="1"/>
    <col min="6" max="6" width="28.81640625" style="282" customWidth="1"/>
    <col min="7" max="7" width="9.54296875" style="282" customWidth="1"/>
    <col min="8" max="8" width="28.81640625" style="282" customWidth="1"/>
    <col min="9" max="9" width="9.54296875" style="282" customWidth="1"/>
    <col min="10" max="10" width="28.81640625" style="282" customWidth="1"/>
    <col min="11" max="11" width="9.54296875" style="282" customWidth="1"/>
    <col min="12" max="12" width="29.1796875" style="282" customWidth="1"/>
    <col min="13" max="13" width="9.1796875" style="282"/>
    <col min="14" max="14" width="29.1796875" style="282" customWidth="1"/>
    <col min="15" max="15" width="9.54296875" style="282" customWidth="1"/>
    <col min="16" max="16" width="29.1796875" style="282" customWidth="1"/>
    <col min="17" max="17" width="9.54296875" style="282" customWidth="1"/>
    <col min="18" max="18" width="29.1796875" style="282" customWidth="1"/>
    <col min="19" max="16384" width="9.1796875" style="282"/>
  </cols>
  <sheetData>
    <row r="1" spans="1:18">
      <c r="A1" s="280"/>
    </row>
    <row r="2" spans="1:18" s="286" customFormat="1" ht="32.5">
      <c r="A2" s="283"/>
      <c r="B2" s="284" t="s">
        <v>286</v>
      </c>
      <c r="C2" s="285"/>
    </row>
    <row r="3" spans="1:18">
      <c r="A3" s="280"/>
    </row>
    <row r="4" spans="1:18" s="289" customFormat="1" ht="71.25" customHeight="1">
      <c r="A4" s="287" t="s">
        <v>287</v>
      </c>
      <c r="B4" s="288" t="s">
        <v>288</v>
      </c>
      <c r="D4" s="288" t="s">
        <v>289</v>
      </c>
      <c r="F4" s="288" t="s">
        <v>290</v>
      </c>
      <c r="H4" s="288" t="s">
        <v>291</v>
      </c>
      <c r="J4" s="288" t="s">
        <v>292</v>
      </c>
      <c r="L4" s="290" t="s">
        <v>293</v>
      </c>
    </row>
    <row r="5" spans="1:18" ht="18">
      <c r="A5" s="291" t="s">
        <v>294</v>
      </c>
      <c r="B5" s="292"/>
    </row>
    <row r="6" spans="1:18" ht="197.25" customHeight="1">
      <c r="A6" s="280"/>
      <c r="B6" s="293"/>
      <c r="C6" s="294"/>
    </row>
    <row r="7" spans="1:18" ht="18">
      <c r="B7" s="296"/>
    </row>
    <row r="8" spans="1:18" s="289" customFormat="1" ht="71.25" customHeight="1">
      <c r="A8" s="287" t="s">
        <v>295</v>
      </c>
      <c r="B8" s="288" t="s">
        <v>288</v>
      </c>
      <c r="D8" s="288" t="s">
        <v>289</v>
      </c>
      <c r="F8" s="288" t="s">
        <v>290</v>
      </c>
      <c r="H8" s="288" t="s">
        <v>291</v>
      </c>
      <c r="J8" s="288" t="s">
        <v>292</v>
      </c>
      <c r="L8" s="290" t="s">
        <v>293</v>
      </c>
    </row>
    <row r="9" spans="1:18" ht="197.25" customHeight="1">
      <c r="A9" s="280"/>
      <c r="B9" s="294"/>
    </row>
    <row r="11" spans="1:18" s="289" customFormat="1" ht="71.25" customHeight="1">
      <c r="A11" s="287" t="s">
        <v>296</v>
      </c>
      <c r="B11" s="288" t="s">
        <v>288</v>
      </c>
      <c r="D11" s="288" t="s">
        <v>289</v>
      </c>
      <c r="F11" s="288" t="s">
        <v>290</v>
      </c>
      <c r="H11" s="288" t="s">
        <v>297</v>
      </c>
      <c r="J11" s="288" t="s">
        <v>291</v>
      </c>
      <c r="L11" s="288" t="s">
        <v>292</v>
      </c>
      <c r="N11" s="290" t="s">
        <v>293</v>
      </c>
    </row>
    <row r="12" spans="1:18" ht="197.25" customHeight="1">
      <c r="A12" s="280"/>
      <c r="B12" s="294"/>
    </row>
    <row r="14" spans="1:18" s="289" customFormat="1" ht="71.25" customHeight="1">
      <c r="A14" s="287" t="s">
        <v>298</v>
      </c>
      <c r="B14" s="288" t="s">
        <v>288</v>
      </c>
      <c r="D14" s="288" t="s">
        <v>289</v>
      </c>
      <c r="F14" s="288" t="s">
        <v>299</v>
      </c>
      <c r="H14" s="288" t="s">
        <v>300</v>
      </c>
      <c r="J14" s="288" t="s">
        <v>301</v>
      </c>
      <c r="L14" s="290" t="s">
        <v>302</v>
      </c>
      <c r="N14" s="290" t="s">
        <v>303</v>
      </c>
      <c r="P14" s="288" t="s">
        <v>304</v>
      </c>
      <c r="R14" s="290" t="s">
        <v>293</v>
      </c>
    </row>
    <row r="15" spans="1:18" ht="197.25" customHeight="1">
      <c r="A15" s="280"/>
      <c r="B15" s="294"/>
      <c r="F15" s="294"/>
    </row>
    <row r="18" spans="1:14" s="297" customFormat="1" ht="71.25" customHeight="1">
      <c r="A18" s="287" t="s">
        <v>305</v>
      </c>
      <c r="B18" s="288" t="s">
        <v>288</v>
      </c>
      <c r="C18" s="289"/>
      <c r="D18" s="288" t="s">
        <v>289</v>
      </c>
      <c r="E18" s="289"/>
      <c r="F18" s="288" t="s">
        <v>299</v>
      </c>
      <c r="G18" s="289"/>
      <c r="H18" s="288" t="s">
        <v>300</v>
      </c>
      <c r="I18" s="289"/>
      <c r="J18" s="290" t="s">
        <v>306</v>
      </c>
      <c r="K18" s="289"/>
      <c r="L18" s="288" t="s">
        <v>304</v>
      </c>
      <c r="M18" s="289"/>
      <c r="N18" s="290" t="s">
        <v>293</v>
      </c>
    </row>
    <row r="19" spans="1:14" ht="197.25" customHeight="1">
      <c r="A19" s="280"/>
      <c r="B19" s="294"/>
      <c r="F19" s="294"/>
    </row>
    <row r="20" spans="1:14">
      <c r="B20" s="282"/>
      <c r="C20" s="294"/>
    </row>
    <row r="21" spans="1:14" ht="27.75" customHeight="1">
      <c r="B21" s="293"/>
      <c r="C21" s="298"/>
      <c r="E21" s="294"/>
    </row>
    <row r="22" spans="1:14">
      <c r="C22" s="299"/>
    </row>
    <row r="35" spans="2:6">
      <c r="B35" s="282"/>
    </row>
    <row r="36" spans="2:6" ht="27.75" customHeight="1">
      <c r="B36" s="293"/>
      <c r="C36" s="298"/>
    </row>
    <row r="37" spans="2:6" ht="18">
      <c r="B37" s="296"/>
    </row>
    <row r="38" spans="2:6" ht="18">
      <c r="B38" s="300"/>
    </row>
    <row r="39" spans="2:6" ht="27.75" customHeight="1">
      <c r="B39" s="293"/>
      <c r="C39" s="298"/>
    </row>
    <row r="40" spans="2:6" ht="18">
      <c r="B40" s="296"/>
      <c r="D40" s="294"/>
    </row>
    <row r="41" spans="2:6" ht="18">
      <c r="B41" s="292"/>
    </row>
    <row r="42" spans="2:6" ht="27.75" customHeight="1">
      <c r="B42" s="293"/>
      <c r="C42" s="298"/>
    </row>
    <row r="43" spans="2:6" ht="18">
      <c r="B43" s="301"/>
    </row>
    <row r="47" spans="2:6">
      <c r="F47" s="294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EB430C-A892-4D93-AC12-B412D00A70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FA2EC84-78BA-4956-B18F-F2D69BF8B2C7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9573A0C2-438B-4722-9FEC-EEC29CE5D9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11</vt:i4>
      </vt:variant>
    </vt:vector>
  </HeadingPairs>
  <TitlesOfParts>
    <vt:vector size="18" baseType="lpstr">
      <vt:lpstr>1. CUTTING DOCKET</vt:lpstr>
      <vt:lpstr>BLA</vt:lpstr>
      <vt:lpstr>GREEN</vt:lpstr>
      <vt:lpstr>2. TRIM CARD</vt:lpstr>
      <vt:lpstr>SPEC</vt:lpstr>
      <vt:lpstr>PP MEETING </vt:lpstr>
      <vt:lpstr>7. PACKING</vt:lpstr>
      <vt:lpstr>'1. CUTTING DOCKET'!Print_Area</vt:lpstr>
      <vt:lpstr>'2. TRIM CARD'!Print_Area</vt:lpstr>
      <vt:lpstr>'7. PACKING'!Print_Area</vt:lpstr>
      <vt:lpstr>BLA!Print_Area</vt:lpstr>
      <vt:lpstr>GREEN!Print_Area</vt:lpstr>
      <vt:lpstr>'PP MEETING '!Print_Area</vt:lpstr>
      <vt:lpstr>SPEC!Print_Area</vt:lpstr>
      <vt:lpstr>'1. CUTTING DOCKET'!Print_Titles</vt:lpstr>
      <vt:lpstr>'2. TRIM CARD'!Print_Titles</vt:lpstr>
      <vt:lpstr>BLA!Print_Titles</vt:lpstr>
      <vt:lpstr>GREEN!Print_Titles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Tu Mai Cam (MER)</cp:lastModifiedBy>
  <cp:lastPrinted>2024-09-06T06:00:05Z</cp:lastPrinted>
  <dcterms:created xsi:type="dcterms:W3CDTF">2016-05-06T01:47:29Z</dcterms:created>
  <dcterms:modified xsi:type="dcterms:W3CDTF">2025-03-14T03:53:49Z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